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23136" windowHeight="13056" activeTab="0"/>
  </bookViews>
  <sheets>
    <sheet name="2015-2019" sheetId="1" r:id="rId1"/>
  </sheets>
  <definedNames>
    <definedName name="_xlnm.Print_Area" localSheetId="0">'2015-2019'!$A$1:$O$166</definedName>
  </definedNames>
  <calcPr fullCalcOnLoad="1"/>
</workbook>
</file>

<file path=xl/comments1.xml><?xml version="1.0" encoding="utf-8"?>
<comments xmlns="http://schemas.openxmlformats.org/spreadsheetml/2006/main">
  <authors>
    <author>Королев</author>
  </authors>
  <commentList>
    <comment ref="K167" authorId="0">
      <text>
        <r>
          <rPr>
            <b/>
            <sz val="9"/>
            <rFont val="Tahoma"/>
            <family val="2"/>
          </rPr>
          <t>Королев:</t>
        </r>
        <r>
          <rPr>
            <sz val="9"/>
            <rFont val="Tahoma"/>
            <family val="2"/>
          </rPr>
          <t xml:space="preserve">
не учтено при общем суммировании. Убрал из инвест программы</t>
        </r>
      </text>
    </comment>
  </commentList>
</comments>
</file>

<file path=xl/sharedStrings.xml><?xml version="1.0" encoding="utf-8"?>
<sst xmlns="http://schemas.openxmlformats.org/spreadsheetml/2006/main" count="576" uniqueCount="221">
  <si>
    <t>Утверждаю:</t>
  </si>
  <si>
    <t>Генеральный директор</t>
  </si>
  <si>
    <t>№ п/п</t>
  </si>
  <si>
    <t>Наименование компании, инвестиционного проекта, объекта и работ</t>
  </si>
  <si>
    <t>Вид деятельности (сбытовая, энергоснабж-щая, сетевая организация)</t>
  </si>
  <si>
    <t>Сроки выполнения работ (проектов):</t>
  </si>
  <si>
    <t xml:space="preserve">Физические параметры объекта </t>
  </si>
  <si>
    <t>Сметная стоимость в тек. ценах, тыс.руб.</t>
  </si>
  <si>
    <t>Итого за счет регулируемых тарифов, тыс.руб.</t>
  </si>
  <si>
    <t>Источники финансирования, без НДС</t>
  </si>
  <si>
    <t>Примечание</t>
  </si>
  <si>
    <t>Вводимая мощность, протяжен-ность сетей</t>
  </si>
  <si>
    <t>План по вводу на период регулирования</t>
  </si>
  <si>
    <t>Ед.изм. (км., МВА)</t>
  </si>
  <si>
    <t xml:space="preserve">За счет регулируемых тарифов, тыс.руб. </t>
  </si>
  <si>
    <t>За счет регулируемых тарифов по присоединен., тыс.руб.</t>
  </si>
  <si>
    <t>За счет иных источников, тыс.руб.</t>
  </si>
  <si>
    <t>Начало</t>
  </si>
  <si>
    <t>Окон-ние</t>
  </si>
  <si>
    <t>Амортизация отчетного года</t>
  </si>
  <si>
    <t>Прибыль отчетного года</t>
  </si>
  <si>
    <t>Всего по субъекту РФ:</t>
  </si>
  <si>
    <t>Период регулирования:2015 г.</t>
  </si>
  <si>
    <t>Период регулирования:2016 г.</t>
  </si>
  <si>
    <t>1.</t>
  </si>
  <si>
    <t>Наименование организации:</t>
  </si>
  <si>
    <t>гарантирующий поставщик</t>
  </si>
  <si>
    <t>1.1.1.1.</t>
  </si>
  <si>
    <t>Реконструкция ВЛ-6, 10, 0,4 кВ с заменой голого провода на провод СИП; с заменой опор</t>
  </si>
  <si>
    <t>км</t>
  </si>
  <si>
    <t>Реконструкция</t>
  </si>
  <si>
    <t xml:space="preserve"> ВЛ-10кВ ТП-104 "Детская больница" - ТП-220</t>
  </si>
  <si>
    <t xml:space="preserve"> ВЛ-10кВ Ф.107</t>
  </si>
  <si>
    <t>1.1.1.2.</t>
  </si>
  <si>
    <t>Реконструкция КЛ-6 кВ, 10 кВ, 0,4 кВ</t>
  </si>
  <si>
    <t>КЛ-0,4кВ  от РП-3 до ж/д ул.Гагарина 47</t>
  </si>
  <si>
    <t>КЛ- 6кВ с ТП-3 до ТП-6</t>
  </si>
  <si>
    <t>КЛ-6кВ РП-9.9 опора  ВЛ-6 кВ  №11</t>
  </si>
  <si>
    <t>КЛ-6кВ  ТП-38/3 до ТП-121/6</t>
  </si>
  <si>
    <t xml:space="preserve"> КЛ-6кВ ТП-96 - ТП-82</t>
  </si>
  <si>
    <t>КЛ-10кВ с РП-7 до ТП-160</t>
  </si>
  <si>
    <t>Реконструкция кабельных линий 10кВ Ф.103 с ПС "Н.Невинномысская" с заходом в РП-6</t>
  </si>
  <si>
    <t>Реконструкция кабельной линии 10кВ Ф.114 с ПС "Н.Невинномысская" с заходом в РП-6</t>
  </si>
  <si>
    <t>Реконструкция кабельной линии 10кВ ТП-103 с заходом в РП-6</t>
  </si>
  <si>
    <t>Реконструкция кабельной линии 10кВ ТП-108 с заходом в РП-6</t>
  </si>
  <si>
    <t>Реконструкция кабельной линии 10кВ "выход на опору ВЛ-10кВ №25 (Круговая)" с заходом в РП-6</t>
  </si>
  <si>
    <t>Реконструкция кабельной линии 10кВ ТП-251 с заходом в РП-6</t>
  </si>
  <si>
    <t>1.1.1.3.</t>
  </si>
  <si>
    <t>Реконструкция оборудования в ТП, РП</t>
  </si>
  <si>
    <t>шт.</t>
  </si>
  <si>
    <t>монтаж вакуумных выключателей  в РУ-6кВ РП-5</t>
  </si>
  <si>
    <t xml:space="preserve">установка ВН типа "ISARC " в РУ-6кВ ТП-160 </t>
  </si>
  <si>
    <t>установка ВН типа "ISARC " в РУ-6кВ ТП-225</t>
  </si>
  <si>
    <t>монтаж Т-630 кВа в ТП-160</t>
  </si>
  <si>
    <t xml:space="preserve"> монтаж блока релейной защиты SMPR (ТП-160, ТП-225)</t>
  </si>
  <si>
    <t>монтаж Т-630 кВа в ТП-149</t>
  </si>
  <si>
    <t>монтаж Т-400 кВа в ТП-70</t>
  </si>
  <si>
    <t xml:space="preserve"> монтаж блока релейной защиты SMPR (ТП-180, ТП-108, ТП- 103, ТП-227)</t>
  </si>
  <si>
    <t>монтаж оборудования ТП в районе ул.Белово 1-ул.50-лет Октября (2 очередь)</t>
  </si>
  <si>
    <t xml:space="preserve"> монтаж блока релейной защиты SMPR (РП-6, ТП-102)</t>
  </si>
  <si>
    <t>1.1.1.4.</t>
  </si>
  <si>
    <t xml:space="preserve">Телемеханизация и реконструкция диспетчерского управления </t>
  </si>
  <si>
    <t>Телемеханизация сетей</t>
  </si>
  <si>
    <t>Телемеханизация и реконструкция диспетчерского управления РП-5</t>
  </si>
  <si>
    <t>Телемеханизация и реконструкция диспетчерского управления ТП-180, ТП-108, ТП-103 и ТП-227</t>
  </si>
  <si>
    <t>Телемеханизация и реконструкция диспетчерского управления РП-6, ТП-102</t>
  </si>
  <si>
    <t>1.1.1.5.</t>
  </si>
  <si>
    <t>Приобретение новой спецтехники взамен непригодной к эксплуатации</t>
  </si>
  <si>
    <t>Покупка новой автомашины</t>
  </si>
  <si>
    <t>Замена старой спецтехники</t>
  </si>
  <si>
    <t>Автовышка ПСС-131.18.Э</t>
  </si>
  <si>
    <t>1.1.1.7.</t>
  </si>
  <si>
    <t>Внедрение автоматизированной системы контроля баланса сетей (приобретение и монтаж)</t>
  </si>
  <si>
    <t>ТК</t>
  </si>
  <si>
    <t>Контроль за потреблением</t>
  </si>
  <si>
    <t>ТП-14,16,17,23,24,26,67,69,84,85,93,100,102</t>
  </si>
  <si>
    <t>ТП-48,50,61,64,65,66,144,161,162,148</t>
  </si>
  <si>
    <t>1.1.2.</t>
  </si>
  <si>
    <t>Оборудование, не входящее в сметы строек, в т.ч.</t>
  </si>
  <si>
    <t>…</t>
  </si>
  <si>
    <t>1.1.3.</t>
  </si>
  <si>
    <t>тыс. руб.</t>
  </si>
  <si>
    <t>ПИР для строительства в 2016г</t>
  </si>
  <si>
    <t>ПИР для строительства в 2017г</t>
  </si>
  <si>
    <t>1.2.</t>
  </si>
  <si>
    <t>Новое строительство и расширение, в т.ч.</t>
  </si>
  <si>
    <t>1.2.1.</t>
  </si>
  <si>
    <t xml:space="preserve">Перевод эл.снабжения с пст. Тяговая на пст.Камвольная </t>
  </si>
  <si>
    <t>Ввод новых сетей</t>
  </si>
  <si>
    <t xml:space="preserve">прокладка каб. линий от РП-14 до на ТП-59 </t>
  </si>
  <si>
    <t>Строительство КЛ-6кВ с ПС "Камвольная" до ТП-180 (второй ввод), с монтажом камеры в ПС "Камвольная"</t>
  </si>
  <si>
    <t>Строительство трансформаторной подстанции в районе ул. Белово 1- 50-лет Октября</t>
  </si>
  <si>
    <t>строительство здиния ТП в районе ул. Белово 1- 50-лет Октября</t>
  </si>
  <si>
    <t>монтаж оборудования ТП в районе ул.Белово 1-ул.50-лет Октября (1 очередь)</t>
  </si>
  <si>
    <t>Строительство КЛ-10кВ от ТП-180 до ТП в районе ул.Белово 1 - ул.50-лет Октября.</t>
  </si>
  <si>
    <t>Строительство распределительного пункта РП-6 по ул. Новая, 3а</t>
  </si>
  <si>
    <t>Строительство здания  РП-6 по ул. Новая, 3а</t>
  </si>
  <si>
    <t xml:space="preserve">Монтаж оборудования в РП-6 ул. Новая, 3а </t>
  </si>
  <si>
    <t>1.2.2.</t>
  </si>
  <si>
    <t>Прочие объекты электроэнергетики, в т.ч.</t>
  </si>
  <si>
    <t>1.2.3.</t>
  </si>
  <si>
    <t>ПИР для строительства в 2017 г</t>
  </si>
  <si>
    <t>1.3.</t>
  </si>
  <si>
    <t>Капитальные вложения в строительство непроизводственной сферы, в т.ч.</t>
  </si>
  <si>
    <t>1.4.</t>
  </si>
  <si>
    <t>Инвестиции в нематериальные активы и прочие финансовые вложения</t>
  </si>
  <si>
    <t>Замена ПО и оборудования технологического управления</t>
  </si>
  <si>
    <t>Обновление АРМ</t>
  </si>
  <si>
    <t>1.2.4.</t>
  </si>
  <si>
    <t>Период регулирования:2017 г.</t>
  </si>
  <si>
    <t>ВЛ-10кВ №10 "Химпоселок"</t>
  </si>
  <si>
    <t>ВЛ-0,4кВ №180-7 180-9 ул. Циглера 23-49, 18-38, ул. Луначарского,41; Циолковского,24</t>
  </si>
  <si>
    <t>ВЛ-0,4кВ №47 ул. Коммунистическая 2-36</t>
  </si>
  <si>
    <t>ВЛ-0,4кВ №41/2 ул. Островского</t>
  </si>
  <si>
    <t>ВЛ-0,4кВ №28 ул. Шоссейная 5а-91</t>
  </si>
  <si>
    <t>КЛ-6кВ от ТП-78 до ТП-224 с монтажом доп. Оборудования в ТП-78, ТП-224</t>
  </si>
  <si>
    <t xml:space="preserve">Переустройство ф-61 ПС Тяговая </t>
  </si>
  <si>
    <t>Замена КЛ-10кВ №131.4 (ТП-131.4 - оп.1 ВЛ10кВ №22 "Текстильщик"</t>
  </si>
  <si>
    <t>ТП-26/3 КЛ-0,4кВ выход на ЛР-103-14</t>
  </si>
  <si>
    <t>ТП-30/1 КЛ-0,4кВ выход на ЛР-103-14</t>
  </si>
  <si>
    <t xml:space="preserve">приобретение и монтаж Т-630 кВа </t>
  </si>
  <si>
    <t xml:space="preserve">приобретение и монтаж Т-1000 кВа </t>
  </si>
  <si>
    <t>монтаж ячеек КСО с вакуумными выключателями в РУ-6кВ ТП-46</t>
  </si>
  <si>
    <t>монтаж боков релейной зашиты SMPR (ТП-160, ТП-225)</t>
  </si>
  <si>
    <t>Учет электроэнергии и АС КУЭ</t>
  </si>
  <si>
    <t>к-т</t>
  </si>
  <si>
    <t>Телемеханизация и реконструкция диспетчерского управления ТП-160, ТП-225</t>
  </si>
  <si>
    <t>Автомобиль Лада Гранта</t>
  </si>
  <si>
    <t>Экскаватор-бульдозер МТЗ-82</t>
  </si>
  <si>
    <t>Автобус УАЗ</t>
  </si>
  <si>
    <t>Строительство ВЛ-10кВ от КТП-239 пер. Офицерский до ТП-225 ул. Березовая</t>
  </si>
  <si>
    <t>Монтаж ВЛ-10кВ от ТП-220 ул. Круговая до ТП-104 Детская больница</t>
  </si>
  <si>
    <t>монтаж КЛ-6кВ от КТП-128 "Профилакторий" до КТП-259 "Польский городок"</t>
  </si>
  <si>
    <t>Закольцовка по 6кВ нового КТП в р-оне ул. Лазо 1А с КТП-128 "Профилакторий"</t>
  </si>
  <si>
    <t>Монтаж КТП в районе ж/д по ул. Лазо 1А</t>
  </si>
  <si>
    <t>шт</t>
  </si>
  <si>
    <t>монтаж КЛ-6кВ от ТП-61 до ТП-нового у д.Лазо 1А</t>
  </si>
  <si>
    <t>монтаж КЛ-6кВ от КТП- уж/д ул. Лазо 1А до ВЛ-6кВ у КТП-128</t>
  </si>
  <si>
    <t>ВЛ-0,4кВ №12 ул. Строительная 2-30</t>
  </si>
  <si>
    <t>ВЛ-0,4кВ №53 ул. Д.Бедного</t>
  </si>
  <si>
    <t>ВЛ-0,4кВ №30 ул. Д.Бедного</t>
  </si>
  <si>
    <t>2-х цепная ВЛ-6кВ от опоры в р-оне КТП-57 до ТП-58 с кабельным вводом в ТП-58</t>
  </si>
  <si>
    <t>2х0,9</t>
  </si>
  <si>
    <t>Реконструкция КЛ-6кВ от ГРУ-6кВ ф.11ш НГРЭС до РП-4</t>
  </si>
  <si>
    <t>КЛ-6кВ и КТП-184 в связи с переводом на 10кВ</t>
  </si>
  <si>
    <t>Реконструкция ТП-208 в распределительный пункт РП</t>
  </si>
  <si>
    <t>Реконструкция существующих ТП в связи с вводом РП-15</t>
  </si>
  <si>
    <t>Установка ВВ вместо выключателя нагрузки на Ф.7 в ТП180 "Ввод с КПФ" Ф.66</t>
  </si>
  <si>
    <t>приобретение и монтаж силовых трансформаторов в связи с переводом на 10кв для замены с монтажом</t>
  </si>
  <si>
    <t>приобретение и монтаж Т-400 кВа в ТП-70</t>
  </si>
  <si>
    <t>Автомобиль ГАЗ 33081 егерь</t>
  </si>
  <si>
    <t>ПИР для строительства в 2018г</t>
  </si>
  <si>
    <t>Строительство распределительного пункта РП-15 и сетей</t>
  </si>
  <si>
    <t xml:space="preserve">Строительство распределительного пункта РП-15 </t>
  </si>
  <si>
    <t>Приобретение и монтаж оборудования  в РП-15</t>
  </si>
  <si>
    <t>Строительство КЛ-6кв от РП-15 до РП-2</t>
  </si>
  <si>
    <t>ПИР для строительства в 2019г</t>
  </si>
  <si>
    <t>КЛ-6кВ от муфты в районе пож депо до ТП-180 с проколом под ж/дорогу и автодорогу</t>
  </si>
  <si>
    <t>КЛ-6кВ ТП-124/2 до ТП-158/3</t>
  </si>
  <si>
    <t>КЛ-6кВ  от ТП-73 до опоры ВЛ-6кВ №16 (участок по ж/дорогой)</t>
  </si>
  <si>
    <t>РП-5 РУ-10кВ (замена ячеек, шинного моста, установка траснсформатора, РУ-0,4кВ установка панели Що-70)</t>
  </si>
  <si>
    <t>Установка блоков релейной защиты В РП-16 (ТП-208)</t>
  </si>
  <si>
    <t>Замена ВНП на ВНА в РУ-10кВ ТП-174, ТП-173, ТП-153, ТП-225, РП-3, ТП-160</t>
  </si>
  <si>
    <t>Автовышка Т-318 на базе Хундай 18м</t>
  </si>
  <si>
    <t>ПИР для строительства в 2020г</t>
  </si>
  <si>
    <t>Строительство КЛ-6кв от ПС "Камвольная" до РП-16</t>
  </si>
  <si>
    <t>ПИР для строительства в 2020 г</t>
  </si>
  <si>
    <t>Период регулирования:2018 г.</t>
  </si>
  <si>
    <t>Учет эл.энергии АСКУЭ ТМ, передача данных</t>
  </si>
  <si>
    <t>тк</t>
  </si>
  <si>
    <t>1.2.1.1</t>
  </si>
  <si>
    <t>1.2.2.1</t>
  </si>
  <si>
    <t>1.2.2.2</t>
  </si>
  <si>
    <t>1.2.4.1</t>
  </si>
  <si>
    <t>1.2.4.2</t>
  </si>
  <si>
    <t>1.2.5.</t>
  </si>
  <si>
    <t>1.2.6.</t>
  </si>
  <si>
    <t>1.2.7.</t>
  </si>
  <si>
    <t>1.2.8.</t>
  </si>
  <si>
    <t>1.2.9.</t>
  </si>
  <si>
    <t>1.2.10</t>
  </si>
  <si>
    <t>1.2.11</t>
  </si>
  <si>
    <t>1.2.12</t>
  </si>
  <si>
    <t>1.2.13.</t>
  </si>
  <si>
    <t>1.2.13.1.</t>
  </si>
  <si>
    <t>1.2.13.2.</t>
  </si>
  <si>
    <t>1.2.14.</t>
  </si>
  <si>
    <t>1.2.16.</t>
  </si>
  <si>
    <t>1.2.17.</t>
  </si>
  <si>
    <t>1.2.18.</t>
  </si>
  <si>
    <t>ОАО "НЭСК"</t>
  </si>
  <si>
    <t>«______»____________________2014 г.</t>
  </si>
  <si>
    <t>Период регулирования:2019 г.</t>
  </si>
  <si>
    <t>____________________Ягубов И.В.</t>
  </si>
  <si>
    <t>Реконструкция КЛ-10 кВ РП-2 до РП-3 (прокол под ж/дорогой)</t>
  </si>
  <si>
    <t xml:space="preserve"> КЛ-10 кВ с ТП-121/3 до опору ВЛ-10кВ</t>
  </si>
  <si>
    <t>реконструкция оборудования РУ-6кВ ТП-61с установкой 3-х ячеек 6кВ КСО-386 с вакуумными выключателями (закольцовка по 6кВ ТП-61 с КТП-128)</t>
  </si>
  <si>
    <t>реконструкция оборудования РУ-6кВ ТП-52 с установкой 4-х камер КСО-386 с вакуумными выключателями</t>
  </si>
  <si>
    <t>устройство ввода №2 в ТП-180. Реконструкция оборудования РУ-6 кВ ТП-180 с установкой яч. КСЩ-386 с ВВ</t>
  </si>
  <si>
    <t>1.2.12.1</t>
  </si>
  <si>
    <t>1.2.12.2</t>
  </si>
  <si>
    <t>Строительство КЛ-6 кВ с ПС "Камвольная" до ТП-180 (второй ввод) с монтажем камеры в ПС "Камвольная". Монтаж второго ввода на ТП-180 ул. Комарова-Невинномысская монтаж камеры №24 в ЗРУ - 6кВ Камвольная</t>
  </si>
  <si>
    <t>Строительство КЛ-6 кВ с ПС "Камвольная" до ТП-180 (второй ввод) с монтажем камеры в ПС "Камвольная". Монтаж кабельной линии 10 кВ с пст. "Камвольная" яч. 24 до ТП-180 по трассе с заходом в ТП-52 "Кошевого-Кирова"</t>
  </si>
  <si>
    <t>Инвестиционная программа ОАО "НЭСК"  на 2015-2019 годы</t>
  </si>
  <si>
    <t xml:space="preserve"> монтаж блоков защиты типа Сириус (ТП-180, ТП-108, ТП- 103, ТП-227)</t>
  </si>
  <si>
    <t>Строительство КЛ-10кВ от ТП-54 до ТП в районе ул.Белово 1 - ул.50-лет Октября.</t>
  </si>
  <si>
    <t>Устройство испытательное РЕТОМ-61</t>
  </si>
  <si>
    <t>ПИР для строительства будущих лет, в т.ч.</t>
  </si>
  <si>
    <t>Монтаж КЛ-6кВ ПС "Камвольная" до ТП-208</t>
  </si>
  <si>
    <t>Кабельный выход КЛ-6кВ ТП-112 до опоры ВЛ-6кВ №2 "Трасса"</t>
  </si>
  <si>
    <t xml:space="preserve">Генератор дизельный </t>
  </si>
  <si>
    <t xml:space="preserve">Монтаж ВЛ-6кВ  от существующей опоры №1 ВЛ-20 "Насосная" (опора с кабельным выходом с РП-6кВ "Котельная" яч.11) до опоры у КТП-128 ВЛ-6кВ №4 "Фабрика" </t>
  </si>
  <si>
    <t>Монтаж ВЛ-6кВ от КТП-62 (ВЛ-6кВ №2) до ТП-58</t>
  </si>
  <si>
    <t>ВЛ-6кВ между опорами ВЛ-6кВ №2 у КТП-62 и в районе КТП-57</t>
  </si>
  <si>
    <t>Монтаж КЛ-6кВ от ТП-206 яч.5 до опоры ВЛ-6кВ №4 на КТП-128 "Профилакторий ГРЭС" в районе ж/д Матросова,161</t>
  </si>
  <si>
    <t>Выход кабельной линии 10кВ сРП-6 на опору ул. Новая, 2 ВЛ №25 "Круговая"</t>
  </si>
  <si>
    <t>Строительство блочной распределительной подстанции (РП-16) в комплекте с оборудованием (без трансформаторов)</t>
  </si>
  <si>
    <t>РП</t>
  </si>
  <si>
    <t>ТП-1,3, 7,10,14,189,193,200,220</t>
  </si>
  <si>
    <t>ТП-31,5,37,38,40,48,73,117,123,119,128,139,72,78</t>
  </si>
  <si>
    <t>ТП-30,32,35,37,38,39,47,74,106,121,117,126,138,76,79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</si>
</sst>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54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vertical="center"/>
      <protection/>
    </xf>
    <xf numFmtId="2" fontId="26" fillId="0" borderId="11" xfId="54" applyNumberFormat="1" applyFont="1" applyFill="1" applyBorder="1" applyAlignment="1">
      <alignment horizontal="center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1" fontId="27" fillId="0" borderId="11" xfId="54" applyNumberFormat="1" applyFont="1" applyFill="1" applyBorder="1" applyAlignment="1">
      <alignment horizontal="center" vertical="center" wrapText="1"/>
      <protection/>
    </xf>
    <xf numFmtId="1" fontId="23" fillId="0" borderId="11" xfId="54" applyNumberFormat="1" applyFont="1" applyFill="1" applyBorder="1" applyAlignment="1">
      <alignment horizontal="center" vertical="center"/>
      <protection/>
    </xf>
    <xf numFmtId="0" fontId="28" fillId="0" borderId="11" xfId="54" applyFont="1" applyFill="1" applyBorder="1" applyAlignment="1">
      <alignment horizontal="center" vertical="center" wrapText="1"/>
      <protection/>
    </xf>
    <xf numFmtId="0" fontId="25" fillId="0" borderId="11" xfId="54" applyNumberFormat="1" applyFont="1" applyFill="1" applyBorder="1" applyAlignment="1">
      <alignment vertical="center" wrapText="1"/>
      <protection/>
    </xf>
    <xf numFmtId="0" fontId="29" fillId="0" borderId="11" xfId="54" applyNumberFormat="1" applyFont="1" applyFill="1" applyBorder="1" applyAlignment="1">
      <alignment vertical="center" wrapText="1"/>
      <protection/>
    </xf>
    <xf numFmtId="4" fontId="25" fillId="0" borderId="11" xfId="54" applyNumberFormat="1" applyFont="1" applyFill="1" applyBorder="1" applyAlignment="1">
      <alignment vertical="center" wrapText="1"/>
      <protection/>
    </xf>
    <xf numFmtId="4" fontId="25" fillId="0" borderId="11" xfId="54" applyNumberFormat="1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vertical="center"/>
      <protection/>
    </xf>
    <xf numFmtId="4" fontId="29" fillId="0" borderId="11" xfId="54" applyNumberFormat="1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vertical="center" wrapText="1"/>
      <protection/>
    </xf>
    <xf numFmtId="0" fontId="25" fillId="0" borderId="11" xfId="54" applyFont="1" applyFill="1" applyBorder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23" fillId="0" borderId="11" xfId="54" applyFont="1" applyFill="1" applyBorder="1" applyAlignment="1">
      <alignment vertical="center" wrapText="1"/>
      <protection/>
    </xf>
    <xf numFmtId="4" fontId="25" fillId="0" borderId="11" xfId="54" applyNumberFormat="1" applyFont="1" applyFill="1" applyBorder="1" applyAlignment="1">
      <alignment vertical="center"/>
      <protection/>
    </xf>
    <xf numFmtId="4" fontId="23" fillId="0" borderId="11" xfId="54" applyNumberFormat="1" applyFont="1" applyFill="1" applyBorder="1" applyAlignment="1">
      <alignment vertical="center" wrapText="1"/>
      <protection/>
    </xf>
    <xf numFmtId="4" fontId="23" fillId="0" borderId="11" xfId="54" applyNumberFormat="1" applyFont="1" applyFill="1" applyBorder="1" applyAlignment="1">
      <alignment vertical="center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2" fontId="23" fillId="0" borderId="11" xfId="54" applyNumberFormat="1" applyFont="1" applyFill="1" applyBorder="1" applyAlignment="1">
      <alignment vertical="center" wrapText="1"/>
      <protection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54" applyFont="1" applyFill="1" applyAlignment="1">
      <alignment vertical="center"/>
      <protection/>
    </xf>
    <xf numFmtId="2" fontId="23" fillId="0" borderId="0" xfId="54" applyNumberFormat="1" applyFont="1" applyFill="1" applyAlignment="1">
      <alignment vertical="center"/>
      <protection/>
    </xf>
    <xf numFmtId="49" fontId="23" fillId="0" borderId="11" xfId="54" applyNumberFormat="1" applyFont="1" applyFill="1" applyBorder="1" applyAlignment="1">
      <alignment horizontal="left" vertical="center" wrapText="1"/>
      <protection/>
    </xf>
    <xf numFmtId="0" fontId="28" fillId="0" borderId="11" xfId="54" applyFont="1" applyFill="1" applyBorder="1" applyAlignment="1">
      <alignment vertical="center" wrapText="1"/>
      <protection/>
    </xf>
    <xf numFmtId="2" fontId="25" fillId="0" borderId="11" xfId="54" applyNumberFormat="1" applyFont="1" applyFill="1" applyBorder="1" applyAlignment="1">
      <alignment vertical="center" wrapText="1"/>
      <protection/>
    </xf>
    <xf numFmtId="0" fontId="25" fillId="0" borderId="0" xfId="54" applyFont="1" applyFill="1" applyAlignment="1">
      <alignment vertical="center"/>
      <protection/>
    </xf>
    <xf numFmtId="0" fontId="23" fillId="0" borderId="12" xfId="54" applyFont="1" applyFill="1" applyBorder="1" applyAlignment="1">
      <alignment vertical="center" wrapText="1"/>
      <protection/>
    </xf>
    <xf numFmtId="0" fontId="23" fillId="0" borderId="0" xfId="54" applyFont="1" applyAlignment="1">
      <alignment horizontal="center" vertical="center"/>
      <protection/>
    </xf>
    <xf numFmtId="165" fontId="23" fillId="0" borderId="0" xfId="54" applyNumberFormat="1" applyFont="1" applyAlignment="1">
      <alignment vertical="center"/>
      <protection/>
    </xf>
    <xf numFmtId="2" fontId="23" fillId="0" borderId="0" xfId="54" applyNumberFormat="1" applyFont="1" applyAlignment="1">
      <alignment vertical="center"/>
      <protection/>
    </xf>
    <xf numFmtId="2" fontId="25" fillId="0" borderId="0" xfId="54" applyNumberFormat="1" applyFont="1" applyAlignment="1">
      <alignment vertical="center"/>
      <protection/>
    </xf>
    <xf numFmtId="0" fontId="23" fillId="0" borderId="0" xfId="54" applyNumberFormat="1" applyFont="1" applyAlignment="1">
      <alignment vertical="center"/>
      <protection/>
    </xf>
    <xf numFmtId="4" fontId="23" fillId="0" borderId="0" xfId="54" applyNumberFormat="1" applyFont="1" applyFill="1" applyAlignment="1">
      <alignment vertical="center"/>
      <protection/>
    </xf>
    <xf numFmtId="0" fontId="23" fillId="24" borderId="0" xfId="54" applyFont="1" applyFill="1" applyAlignment="1">
      <alignment vertical="center"/>
      <protection/>
    </xf>
    <xf numFmtId="4" fontId="23" fillId="0" borderId="0" xfId="54" applyNumberFormat="1" applyFont="1" applyAlignment="1">
      <alignment vertical="center"/>
      <protection/>
    </xf>
    <xf numFmtId="49" fontId="23" fillId="0" borderId="11" xfId="54" applyNumberFormat="1" applyFont="1" applyFill="1" applyBorder="1" applyAlignment="1">
      <alignment horizontal="center" vertical="center" wrapText="1"/>
      <protection/>
    </xf>
    <xf numFmtId="49" fontId="23" fillId="0" borderId="11" xfId="54" applyNumberFormat="1" applyFont="1" applyFill="1" applyBorder="1" applyAlignment="1">
      <alignment vertical="center"/>
      <protection/>
    </xf>
    <xf numFmtId="49" fontId="25" fillId="0" borderId="11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Alignment="1">
      <alignment vertical="center"/>
      <protection/>
    </xf>
    <xf numFmtId="2" fontId="23" fillId="0" borderId="13" xfId="54" applyNumberFormat="1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 wrapText="1"/>
      <protection/>
    </xf>
    <xf numFmtId="4" fontId="25" fillId="0" borderId="13" xfId="54" applyNumberFormat="1" applyFont="1" applyFill="1" applyBorder="1" applyAlignment="1">
      <alignment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vertical="center"/>
      <protection/>
    </xf>
    <xf numFmtId="14" fontId="25" fillId="0" borderId="11" xfId="54" applyNumberFormat="1" applyFont="1" applyFill="1" applyBorder="1" applyAlignment="1">
      <alignment horizontal="center" vertical="center" wrapText="1"/>
      <protection/>
    </xf>
    <xf numFmtId="14" fontId="23" fillId="0" borderId="11" xfId="54" applyNumberFormat="1" applyFont="1" applyFill="1" applyBorder="1" applyAlignment="1">
      <alignment horizontal="center" vertical="center" wrapText="1"/>
      <protection/>
    </xf>
    <xf numFmtId="0" fontId="25" fillId="0" borderId="12" xfId="54" applyFont="1" applyFill="1" applyBorder="1" applyAlignment="1">
      <alignment vertical="center" wrapText="1"/>
      <protection/>
    </xf>
    <xf numFmtId="49" fontId="25" fillId="0" borderId="11" xfId="54" applyNumberFormat="1" applyFont="1" applyFill="1" applyBorder="1" applyAlignment="1">
      <alignment vertical="center"/>
      <protection/>
    </xf>
    <xf numFmtId="49" fontId="23" fillId="0" borderId="11" xfId="54" applyNumberFormat="1" applyFont="1" applyFill="1" applyBorder="1" applyAlignment="1">
      <alignment vertical="center" wrapText="1"/>
      <protection/>
    </xf>
    <xf numFmtId="0" fontId="22" fillId="0" borderId="0" xfId="54" applyFont="1" applyFill="1" applyAlignment="1">
      <alignment vertical="center"/>
      <protection/>
    </xf>
    <xf numFmtId="0" fontId="23" fillId="0" borderId="0" xfId="54" applyFont="1" applyFill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25" fillId="0" borderId="14" xfId="54" applyFont="1" applyFill="1" applyBorder="1" applyAlignment="1">
      <alignment horizontal="center" vertical="center"/>
      <protection/>
    </xf>
    <xf numFmtId="165" fontId="23" fillId="0" borderId="0" xfId="54" applyNumberFormat="1" applyFont="1" applyFill="1" applyAlignment="1">
      <alignment vertical="center"/>
      <protection/>
    </xf>
    <xf numFmtId="0" fontId="23" fillId="0" borderId="0" xfId="54" applyNumberFormat="1" applyFont="1" applyFill="1" applyAlignment="1">
      <alignment vertical="center"/>
      <protection/>
    </xf>
    <xf numFmtId="0" fontId="23" fillId="0" borderId="0" xfId="54" applyFont="1" applyFill="1" applyBorder="1" applyAlignment="1">
      <alignment vertical="center" wrapText="1"/>
      <protection/>
    </xf>
    <xf numFmtId="2" fontId="23" fillId="0" borderId="0" xfId="54" applyNumberFormat="1" applyFont="1" applyFill="1" applyBorder="1" applyAlignment="1">
      <alignment vertical="center" wrapText="1"/>
      <protection/>
    </xf>
    <xf numFmtId="4" fontId="23" fillId="0" borderId="0" xfId="54" applyNumberFormat="1" applyFont="1" applyFill="1" applyBorder="1" applyAlignment="1">
      <alignment vertical="center" wrapText="1"/>
      <protection/>
    </xf>
    <xf numFmtId="4" fontId="23" fillId="0" borderId="0" xfId="54" applyNumberFormat="1" applyFont="1" applyFill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2" fontId="26" fillId="0" borderId="11" xfId="54" applyNumberFormat="1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/>
      <protection/>
    </xf>
    <xf numFmtId="0" fontId="22" fillId="0" borderId="0" xfId="54" applyFont="1" applyFill="1" applyAlignment="1">
      <alignment horizontal="left" vertical="center"/>
      <protection/>
    </xf>
    <xf numFmtId="0" fontId="24" fillId="0" borderId="0" xfId="54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9.875" style="36" bestFit="1" customWidth="1"/>
    <col min="2" max="2" width="48.50390625" style="2" customWidth="1"/>
    <col min="3" max="3" width="15.375" style="2" customWidth="1"/>
    <col min="4" max="4" width="6.625" style="2" customWidth="1"/>
    <col min="5" max="5" width="10.50390625" style="2" customWidth="1"/>
    <col min="6" max="6" width="9.125" style="2" customWidth="1"/>
    <col min="7" max="7" width="9.50390625" style="2" customWidth="1"/>
    <col min="8" max="8" width="6.50390625" style="2" customWidth="1"/>
    <col min="9" max="9" width="13.50390625" style="2" customWidth="1"/>
    <col min="10" max="10" width="13.125" style="2" customWidth="1"/>
    <col min="11" max="11" width="11.375" style="42" customWidth="1"/>
    <col min="12" max="12" width="13.75390625" style="38" customWidth="1"/>
    <col min="13" max="13" width="11.375" style="2" customWidth="1"/>
    <col min="14" max="14" width="9.625" style="38" customWidth="1"/>
    <col min="15" max="15" width="13.50390625" style="2" customWidth="1"/>
    <col min="16" max="16" width="13.375" style="2" hidden="1" customWidth="1"/>
    <col min="17" max="18" width="0" style="2" hidden="1" customWidth="1"/>
    <col min="19" max="16384" width="9.125" style="2" customWidth="1"/>
  </cols>
  <sheetData>
    <row r="1" spans="1:15" s="1" customFormat="1" ht="16.5">
      <c r="A1" s="76"/>
      <c r="B1" s="76"/>
      <c r="C1" s="61"/>
      <c r="D1" s="61"/>
      <c r="E1" s="61"/>
      <c r="F1" s="61"/>
      <c r="G1" s="61"/>
      <c r="H1" s="61"/>
      <c r="I1" s="61"/>
      <c r="J1" s="61"/>
      <c r="K1" s="61"/>
      <c r="L1" s="61" t="s">
        <v>0</v>
      </c>
      <c r="M1" s="61"/>
      <c r="N1" s="61"/>
      <c r="O1" s="61"/>
    </row>
    <row r="2" spans="1:15" s="1" customFormat="1" ht="16.5">
      <c r="A2" s="76"/>
      <c r="B2" s="76"/>
      <c r="C2" s="61"/>
      <c r="D2" s="61"/>
      <c r="E2" s="61"/>
      <c r="F2" s="61"/>
      <c r="G2" s="61"/>
      <c r="H2" s="61"/>
      <c r="I2" s="61"/>
      <c r="J2" s="61"/>
      <c r="K2" s="61"/>
      <c r="L2" s="61" t="s">
        <v>1</v>
      </c>
      <c r="M2" s="61"/>
      <c r="N2" s="61"/>
      <c r="O2" s="61"/>
    </row>
    <row r="3" spans="1:15" s="1" customFormat="1" ht="16.5">
      <c r="A3" s="76"/>
      <c r="B3" s="76"/>
      <c r="C3" s="61"/>
      <c r="D3" s="61"/>
      <c r="E3" s="61"/>
      <c r="F3" s="61"/>
      <c r="G3" s="61"/>
      <c r="H3" s="61"/>
      <c r="I3" s="61"/>
      <c r="J3" s="61"/>
      <c r="K3" s="61"/>
      <c r="L3" s="61" t="s">
        <v>190</v>
      </c>
      <c r="M3" s="61"/>
      <c r="N3" s="61"/>
      <c r="O3" s="61"/>
    </row>
    <row r="4" spans="1:15" s="1" customFormat="1" ht="16.5">
      <c r="A4" s="76"/>
      <c r="B4" s="76"/>
      <c r="C4" s="61"/>
      <c r="D4" s="61"/>
      <c r="E4" s="61"/>
      <c r="F4" s="61"/>
      <c r="G4" s="61"/>
      <c r="H4" s="61"/>
      <c r="I4" s="61"/>
      <c r="J4" s="61"/>
      <c r="K4" s="61"/>
      <c r="L4" s="61" t="s">
        <v>193</v>
      </c>
      <c r="M4" s="61"/>
      <c r="N4" s="61"/>
      <c r="O4" s="61"/>
    </row>
    <row r="5" spans="1:15" s="1" customFormat="1" ht="16.5">
      <c r="A5" s="76"/>
      <c r="B5" s="76"/>
      <c r="C5" s="61"/>
      <c r="D5" s="61"/>
      <c r="E5" s="61"/>
      <c r="F5" s="61"/>
      <c r="G5" s="61"/>
      <c r="H5" s="61"/>
      <c r="I5" s="61"/>
      <c r="J5" s="61"/>
      <c r="K5" s="61"/>
      <c r="L5" s="61" t="s">
        <v>191</v>
      </c>
      <c r="M5" s="61"/>
      <c r="N5" s="61"/>
      <c r="O5" s="61"/>
    </row>
    <row r="6" spans="1:15" ht="12.75">
      <c r="A6" s="62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29"/>
      <c r="N6" s="30"/>
      <c r="O6" s="29"/>
    </row>
    <row r="7" spans="1:15" ht="18" customHeight="1">
      <c r="A7" s="77" t="s">
        <v>203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8.75">
      <c r="A8" s="63"/>
      <c r="B8" s="64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8" s="5" customFormat="1" ht="28.5" customHeight="1">
      <c r="A9" s="72" t="s">
        <v>2</v>
      </c>
      <c r="B9" s="74" t="s">
        <v>3</v>
      </c>
      <c r="C9" s="72" t="s">
        <v>4</v>
      </c>
      <c r="D9" s="72" t="s">
        <v>5</v>
      </c>
      <c r="E9" s="72"/>
      <c r="F9" s="72" t="s">
        <v>6</v>
      </c>
      <c r="G9" s="72"/>
      <c r="H9" s="72"/>
      <c r="I9" s="72" t="s">
        <v>7</v>
      </c>
      <c r="J9" s="72" t="s">
        <v>8</v>
      </c>
      <c r="K9" s="72" t="s">
        <v>9</v>
      </c>
      <c r="L9" s="72"/>
      <c r="M9" s="72"/>
      <c r="N9" s="72"/>
      <c r="O9" s="75" t="s">
        <v>10</v>
      </c>
      <c r="P9" s="47"/>
      <c r="Q9" s="47"/>
      <c r="R9" s="47"/>
    </row>
    <row r="10" spans="1:18" s="5" customFormat="1" ht="25.5" customHeight="1">
      <c r="A10" s="72"/>
      <c r="B10" s="74"/>
      <c r="C10" s="72"/>
      <c r="D10" s="72"/>
      <c r="E10" s="72"/>
      <c r="F10" s="72" t="s">
        <v>11</v>
      </c>
      <c r="G10" s="72" t="s">
        <v>12</v>
      </c>
      <c r="H10" s="72" t="s">
        <v>13</v>
      </c>
      <c r="I10" s="72"/>
      <c r="J10" s="72"/>
      <c r="K10" s="72" t="s">
        <v>14</v>
      </c>
      <c r="L10" s="72"/>
      <c r="M10" s="72" t="s">
        <v>15</v>
      </c>
      <c r="N10" s="73" t="s">
        <v>16</v>
      </c>
      <c r="O10" s="75"/>
      <c r="P10" s="47"/>
      <c r="Q10" s="47"/>
      <c r="R10" s="47"/>
    </row>
    <row r="11" spans="1:18" s="5" customFormat="1" ht="48.75" customHeight="1">
      <c r="A11" s="72"/>
      <c r="B11" s="74"/>
      <c r="C11" s="72"/>
      <c r="D11" s="3" t="s">
        <v>17</v>
      </c>
      <c r="E11" s="3" t="s">
        <v>18</v>
      </c>
      <c r="F11" s="72"/>
      <c r="G11" s="72"/>
      <c r="H11" s="72"/>
      <c r="I11" s="72"/>
      <c r="J11" s="72"/>
      <c r="K11" s="3" t="s">
        <v>19</v>
      </c>
      <c r="L11" s="6" t="s">
        <v>20</v>
      </c>
      <c r="M11" s="72"/>
      <c r="N11" s="73"/>
      <c r="O11" s="75"/>
      <c r="P11" s="47"/>
      <c r="Q11" s="47"/>
      <c r="R11" s="47"/>
    </row>
    <row r="12" spans="1:18" ht="12.75">
      <c r="A12" s="7">
        <v>1</v>
      </c>
      <c r="B12" s="8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9">
        <v>12</v>
      </c>
      <c r="M12" s="9">
        <v>13</v>
      </c>
      <c r="N12" s="9">
        <v>14</v>
      </c>
      <c r="O12" s="10">
        <v>15</v>
      </c>
      <c r="P12" s="29"/>
      <c r="Q12" s="29"/>
      <c r="R12" s="29"/>
    </row>
    <row r="13" spans="1:18" ht="15" customHeight="1">
      <c r="A13" s="11"/>
      <c r="B13" s="12" t="s">
        <v>21</v>
      </c>
      <c r="C13" s="13"/>
      <c r="D13" s="13"/>
      <c r="E13" s="13"/>
      <c r="F13" s="13"/>
      <c r="G13" s="13"/>
      <c r="H13" s="13"/>
      <c r="I13" s="14">
        <f>K13+L13+M13+N13</f>
        <v>167969.2262316997</v>
      </c>
      <c r="J13" s="15">
        <f>K13+L13</f>
        <v>167969.2262316997</v>
      </c>
      <c r="K13" s="15">
        <f>K14+K15+K16+K17+K18</f>
        <v>108040.22394686873</v>
      </c>
      <c r="L13" s="15">
        <f>L14+L15+L16+L17+L18</f>
        <v>59929.002284830975</v>
      </c>
      <c r="M13" s="15"/>
      <c r="N13" s="15"/>
      <c r="O13" s="16"/>
      <c r="P13" s="29"/>
      <c r="Q13" s="29"/>
      <c r="R13" s="29"/>
    </row>
    <row r="14" spans="1:18" ht="12.75">
      <c r="A14" s="11"/>
      <c r="B14" s="12" t="s">
        <v>22</v>
      </c>
      <c r="C14" s="13"/>
      <c r="D14" s="13"/>
      <c r="E14" s="13"/>
      <c r="F14" s="13"/>
      <c r="G14" s="13"/>
      <c r="H14" s="13"/>
      <c r="I14" s="14">
        <f>K14+L14</f>
        <v>30116.18</v>
      </c>
      <c r="J14" s="15">
        <f>K14+L14</f>
        <v>30116.18</v>
      </c>
      <c r="K14" s="17">
        <f>K21+K22+K33+K34+K35+K36+K58+K59+K61+K86+K93+K94+K102+K112+K119+K155</f>
        <v>19272.18</v>
      </c>
      <c r="L14" s="17">
        <f>L119+L120+L124+L125+L154+L164</f>
        <v>10844</v>
      </c>
      <c r="M14" s="17"/>
      <c r="N14" s="18"/>
      <c r="O14" s="16"/>
      <c r="P14" s="41">
        <f>L14+K14</f>
        <v>30116.18</v>
      </c>
      <c r="Q14" s="41">
        <f>I14-P14</f>
        <v>0</v>
      </c>
      <c r="R14" s="41">
        <f>J14-P14</f>
        <v>0</v>
      </c>
    </row>
    <row r="15" spans="1:18" ht="12.75">
      <c r="A15" s="11"/>
      <c r="B15" s="12" t="s">
        <v>23</v>
      </c>
      <c r="C15" s="13"/>
      <c r="D15" s="13"/>
      <c r="E15" s="13"/>
      <c r="F15" s="13"/>
      <c r="G15" s="13"/>
      <c r="H15" s="13"/>
      <c r="I15" s="14">
        <f>K15+L15+M15+N15</f>
        <v>31796.9839</v>
      </c>
      <c r="J15" s="15">
        <f>K15+L15</f>
        <v>31796.9839</v>
      </c>
      <c r="K15" s="17">
        <f>K37+K38+K39+K40+K41+K42+K43+K44+K62+K63+K64+K65+K66+K67+K68+K87+K95+K103+K113</f>
        <v>20376.98</v>
      </c>
      <c r="L15" s="17">
        <f>L126+L129+L130+L157+L165</f>
        <v>11420.0039</v>
      </c>
      <c r="M15" s="17"/>
      <c r="N15" s="18"/>
      <c r="O15" s="16"/>
      <c r="P15" s="41">
        <f aca="true" t="shared" si="0" ref="P15:P71">L15+K15</f>
        <v>31796.9839</v>
      </c>
      <c r="Q15" s="41">
        <f aca="true" t="shared" si="1" ref="Q15:Q71">I15-P15</f>
        <v>0</v>
      </c>
      <c r="R15" s="41">
        <f aca="true" t="shared" si="2" ref="R15:R71">J15-P15</f>
        <v>0</v>
      </c>
    </row>
    <row r="16" spans="1:18" ht="12.75">
      <c r="A16" s="11"/>
      <c r="B16" s="12" t="s">
        <v>109</v>
      </c>
      <c r="C16" s="13"/>
      <c r="D16" s="13"/>
      <c r="E16" s="13"/>
      <c r="F16" s="13"/>
      <c r="G16" s="13"/>
      <c r="H16" s="13"/>
      <c r="I16" s="14">
        <f>K16+L16</f>
        <v>33513.498999999996</v>
      </c>
      <c r="J16" s="15">
        <f>K16+L16</f>
        <v>33513.498999999996</v>
      </c>
      <c r="K16" s="17">
        <f>K23+K24+K25+K26+K27+K45+K46+K47+K48+K49+K69+K70+K71+K72+K73+K74+K75+K76+K88+K89+K96+K97+K98+K104+K114</f>
        <v>21543.5</v>
      </c>
      <c r="L16" s="17">
        <f>L131+L132+L133+L134+L136+L137+L138+L139+L158</f>
        <v>11969.999</v>
      </c>
      <c r="M16" s="17"/>
      <c r="N16" s="18"/>
      <c r="O16" s="16"/>
      <c r="P16" s="41">
        <f t="shared" si="0"/>
        <v>33513.498999999996</v>
      </c>
      <c r="Q16" s="41">
        <f t="shared" si="1"/>
        <v>0</v>
      </c>
      <c r="R16" s="41">
        <f t="shared" si="2"/>
        <v>0</v>
      </c>
    </row>
    <row r="17" spans="1:18" ht="12.75">
      <c r="A17" s="11"/>
      <c r="B17" s="12" t="s">
        <v>167</v>
      </c>
      <c r="C17" s="13"/>
      <c r="D17" s="13"/>
      <c r="E17" s="13"/>
      <c r="F17" s="13"/>
      <c r="G17" s="13"/>
      <c r="H17" s="13"/>
      <c r="I17" s="14">
        <f>K17+L17</f>
        <v>35319.41333169972</v>
      </c>
      <c r="J17" s="15">
        <f>K17+L17</f>
        <v>35319.41333169972</v>
      </c>
      <c r="K17" s="17">
        <f>K28+K29+K30+K31+K50+K51+K77+K78+K79+K80+K81+K90+K99+K105+K106+K115+K166</f>
        <v>22774.41394686874</v>
      </c>
      <c r="L17" s="17">
        <f>L142+L145+L146+L148+L149+L159+L166</f>
        <v>12544.999384830979</v>
      </c>
      <c r="M17" s="17"/>
      <c r="N17" s="18"/>
      <c r="O17" s="16"/>
      <c r="P17" s="41">
        <f t="shared" si="0"/>
        <v>35319.41333169972</v>
      </c>
      <c r="Q17" s="41">
        <f t="shared" si="1"/>
        <v>0</v>
      </c>
      <c r="R17" s="41">
        <f t="shared" si="2"/>
        <v>0</v>
      </c>
    </row>
    <row r="18" spans="1:19" ht="12.75">
      <c r="A18" s="11"/>
      <c r="B18" s="12" t="s">
        <v>192</v>
      </c>
      <c r="C18" s="13"/>
      <c r="D18" s="13"/>
      <c r="E18" s="13"/>
      <c r="F18" s="13"/>
      <c r="G18" s="13"/>
      <c r="H18" s="13"/>
      <c r="I18" s="14">
        <f>K18+L18</f>
        <v>37223.15</v>
      </c>
      <c r="J18" s="15">
        <f>L18+K18</f>
        <v>37223.15</v>
      </c>
      <c r="K18" s="17">
        <f>K52+K53+K54+K55+K56+K82+K83+K84+K91+K100+K107+K108+K116</f>
        <v>24073.15</v>
      </c>
      <c r="L18" s="17">
        <f>L150++L151+L152+L160</f>
        <v>13150</v>
      </c>
      <c r="M18" s="17"/>
      <c r="N18" s="18"/>
      <c r="O18" s="16"/>
      <c r="P18" s="41">
        <f t="shared" si="0"/>
        <v>37223.15</v>
      </c>
      <c r="Q18" s="41">
        <f t="shared" si="1"/>
        <v>0</v>
      </c>
      <c r="R18" s="41">
        <f t="shared" si="2"/>
        <v>0</v>
      </c>
      <c r="S18" s="43"/>
    </row>
    <row r="19" spans="1:18" s="21" customFormat="1" ht="12.75">
      <c r="A19" s="4" t="s">
        <v>24</v>
      </c>
      <c r="B19" s="19" t="s">
        <v>25</v>
      </c>
      <c r="C19" s="19"/>
      <c r="D19" s="19"/>
      <c r="E19" s="19"/>
      <c r="F19" s="19"/>
      <c r="G19" s="19"/>
      <c r="H19" s="19"/>
      <c r="I19" s="14"/>
      <c r="J19" s="14"/>
      <c r="K19" s="14"/>
      <c r="L19" s="14"/>
      <c r="M19" s="14"/>
      <c r="N19" s="14"/>
      <c r="O19" s="20"/>
      <c r="P19" s="41">
        <f t="shared" si="0"/>
        <v>0</v>
      </c>
      <c r="Q19" s="41">
        <f t="shared" si="1"/>
        <v>0</v>
      </c>
      <c r="R19" s="41">
        <f t="shared" si="2"/>
        <v>0</v>
      </c>
    </row>
    <row r="20" spans="1:19" ht="25.5">
      <c r="A20" s="4" t="s">
        <v>27</v>
      </c>
      <c r="B20" s="19" t="s">
        <v>28</v>
      </c>
      <c r="C20" s="19" t="s">
        <v>26</v>
      </c>
      <c r="D20" s="19"/>
      <c r="E20" s="19"/>
      <c r="F20" s="33"/>
      <c r="G20" s="33"/>
      <c r="H20" s="33" t="s">
        <v>29</v>
      </c>
      <c r="I20" s="14">
        <f>K20</f>
        <v>6711.719999999999</v>
      </c>
      <c r="J20" s="14">
        <f>K20</f>
        <v>6711.719999999999</v>
      </c>
      <c r="K20" s="14">
        <f>SUM(K21:K31)</f>
        <v>6711.719999999999</v>
      </c>
      <c r="L20" s="14"/>
      <c r="M20" s="14"/>
      <c r="N20" s="14"/>
      <c r="O20" s="20"/>
      <c r="P20" s="41">
        <f t="shared" si="0"/>
        <v>6711.719999999999</v>
      </c>
      <c r="Q20" s="41">
        <f t="shared" si="1"/>
        <v>0</v>
      </c>
      <c r="R20" s="41">
        <f t="shared" si="2"/>
        <v>0</v>
      </c>
      <c r="S20" s="43"/>
    </row>
    <row r="21" spans="1:18" s="29" customFormat="1" ht="25.5">
      <c r="A21" s="8"/>
      <c r="B21" s="28" t="s">
        <v>31</v>
      </c>
      <c r="C21" s="22" t="s">
        <v>26</v>
      </c>
      <c r="D21" s="22">
        <v>2015</v>
      </c>
      <c r="E21" s="22">
        <v>2015</v>
      </c>
      <c r="F21" s="27">
        <v>0.9</v>
      </c>
      <c r="G21" s="27">
        <v>0.9</v>
      </c>
      <c r="H21" s="27" t="s">
        <v>29</v>
      </c>
      <c r="I21" s="24">
        <f aca="true" t="shared" si="3" ref="I21:I31">K21</f>
        <v>1268.03</v>
      </c>
      <c r="J21" s="24">
        <f aca="true" t="shared" si="4" ref="J21:J31">K21</f>
        <v>1268.03</v>
      </c>
      <c r="K21" s="24">
        <v>1268.03</v>
      </c>
      <c r="L21" s="24"/>
      <c r="M21" s="24"/>
      <c r="N21" s="25"/>
      <c r="O21" s="16" t="s">
        <v>30</v>
      </c>
      <c r="P21" s="41">
        <f t="shared" si="0"/>
        <v>1268.03</v>
      </c>
      <c r="Q21" s="41">
        <f t="shared" si="1"/>
        <v>0</v>
      </c>
      <c r="R21" s="41">
        <f t="shared" si="2"/>
        <v>0</v>
      </c>
    </row>
    <row r="22" spans="1:20" s="29" customFormat="1" ht="25.5">
      <c r="A22" s="8"/>
      <c r="B22" s="28" t="s">
        <v>32</v>
      </c>
      <c r="C22" s="22" t="s">
        <v>26</v>
      </c>
      <c r="D22" s="22">
        <v>2015</v>
      </c>
      <c r="E22" s="22">
        <v>2015</v>
      </c>
      <c r="F22" s="27">
        <v>0.7</v>
      </c>
      <c r="G22" s="27">
        <v>0.7</v>
      </c>
      <c r="H22" s="27" t="s">
        <v>29</v>
      </c>
      <c r="I22" s="24">
        <f t="shared" si="3"/>
        <v>824.88</v>
      </c>
      <c r="J22" s="24">
        <f t="shared" si="4"/>
        <v>824.88</v>
      </c>
      <c r="K22" s="24">
        <v>824.88</v>
      </c>
      <c r="L22" s="24"/>
      <c r="M22" s="24"/>
      <c r="N22" s="25"/>
      <c r="O22" s="16" t="s">
        <v>30</v>
      </c>
      <c r="P22" s="41">
        <f t="shared" si="0"/>
        <v>824.88</v>
      </c>
      <c r="Q22" s="41">
        <f t="shared" si="1"/>
        <v>0</v>
      </c>
      <c r="R22" s="41">
        <f t="shared" si="2"/>
        <v>0</v>
      </c>
      <c r="S22" s="41"/>
      <c r="T22" s="41"/>
    </row>
    <row r="23" spans="1:18" s="29" customFormat="1" ht="25.5">
      <c r="A23" s="8"/>
      <c r="B23" s="22" t="s">
        <v>110</v>
      </c>
      <c r="C23" s="22" t="s">
        <v>26</v>
      </c>
      <c r="D23" s="22">
        <v>2017</v>
      </c>
      <c r="E23" s="22">
        <v>2017</v>
      </c>
      <c r="F23" s="27">
        <v>0.86</v>
      </c>
      <c r="G23" s="27">
        <v>0.86</v>
      </c>
      <c r="H23" s="27" t="s">
        <v>29</v>
      </c>
      <c r="I23" s="25">
        <f t="shared" si="3"/>
        <v>867.05</v>
      </c>
      <c r="J23" s="24">
        <f t="shared" si="4"/>
        <v>867.05</v>
      </c>
      <c r="K23" s="24">
        <v>867.05</v>
      </c>
      <c r="L23" s="24"/>
      <c r="M23" s="24"/>
      <c r="N23" s="25"/>
      <c r="O23" s="16" t="s">
        <v>30</v>
      </c>
      <c r="P23" s="41">
        <f t="shared" si="0"/>
        <v>867.05</v>
      </c>
      <c r="Q23" s="41">
        <f t="shared" si="1"/>
        <v>0</v>
      </c>
      <c r="R23" s="41">
        <f t="shared" si="2"/>
        <v>0</v>
      </c>
    </row>
    <row r="24" spans="1:18" s="29" customFormat="1" ht="25.5">
      <c r="A24" s="8"/>
      <c r="B24" s="22" t="s">
        <v>111</v>
      </c>
      <c r="C24" s="22" t="s">
        <v>26</v>
      </c>
      <c r="D24" s="22">
        <v>2017</v>
      </c>
      <c r="E24" s="22">
        <v>2017</v>
      </c>
      <c r="F24" s="27">
        <v>0.3</v>
      </c>
      <c r="G24" s="27">
        <v>0.3</v>
      </c>
      <c r="H24" s="27" t="s">
        <v>29</v>
      </c>
      <c r="I24" s="25">
        <f t="shared" si="3"/>
        <v>345.61</v>
      </c>
      <c r="J24" s="24">
        <f t="shared" si="4"/>
        <v>345.61</v>
      </c>
      <c r="K24" s="24">
        <v>345.61</v>
      </c>
      <c r="L24" s="24"/>
      <c r="M24" s="24"/>
      <c r="N24" s="25"/>
      <c r="O24" s="16" t="s">
        <v>30</v>
      </c>
      <c r="P24" s="41">
        <f t="shared" si="0"/>
        <v>345.61</v>
      </c>
      <c r="Q24" s="41">
        <f t="shared" si="1"/>
        <v>0</v>
      </c>
      <c r="R24" s="41">
        <f t="shared" si="2"/>
        <v>0</v>
      </c>
    </row>
    <row r="25" spans="1:18" s="29" customFormat="1" ht="25.5">
      <c r="A25" s="8"/>
      <c r="B25" s="22" t="s">
        <v>112</v>
      </c>
      <c r="C25" s="22" t="s">
        <v>26</v>
      </c>
      <c r="D25" s="22">
        <v>2017</v>
      </c>
      <c r="E25" s="22">
        <v>2017</v>
      </c>
      <c r="F25" s="27">
        <v>0.3</v>
      </c>
      <c r="G25" s="27">
        <v>0.3</v>
      </c>
      <c r="H25" s="27" t="s">
        <v>29</v>
      </c>
      <c r="I25" s="25">
        <f t="shared" si="3"/>
        <v>230.5</v>
      </c>
      <c r="J25" s="24">
        <f t="shared" si="4"/>
        <v>230.5</v>
      </c>
      <c r="K25" s="24">
        <v>230.5</v>
      </c>
      <c r="L25" s="24"/>
      <c r="M25" s="24"/>
      <c r="N25" s="25"/>
      <c r="O25" s="16" t="s">
        <v>30</v>
      </c>
      <c r="P25" s="41">
        <f t="shared" si="0"/>
        <v>230.5</v>
      </c>
      <c r="Q25" s="41">
        <f t="shared" si="1"/>
        <v>0</v>
      </c>
      <c r="R25" s="41">
        <f t="shared" si="2"/>
        <v>0</v>
      </c>
    </row>
    <row r="26" spans="1:18" s="29" customFormat="1" ht="25.5">
      <c r="A26" s="8"/>
      <c r="B26" s="22" t="s">
        <v>113</v>
      </c>
      <c r="C26" s="22" t="s">
        <v>26</v>
      </c>
      <c r="D26" s="22">
        <v>2017</v>
      </c>
      <c r="E26" s="22">
        <v>2017</v>
      </c>
      <c r="F26" s="27">
        <v>0.378</v>
      </c>
      <c r="G26" s="27">
        <v>0.378</v>
      </c>
      <c r="H26" s="27" t="s">
        <v>29</v>
      </c>
      <c r="I26" s="25">
        <f t="shared" si="3"/>
        <v>866</v>
      </c>
      <c r="J26" s="24">
        <f t="shared" si="4"/>
        <v>866</v>
      </c>
      <c r="K26" s="24">
        <v>866</v>
      </c>
      <c r="L26" s="24"/>
      <c r="M26" s="24"/>
      <c r="N26" s="25"/>
      <c r="O26" s="16" t="s">
        <v>30</v>
      </c>
      <c r="P26" s="41">
        <f t="shared" si="0"/>
        <v>866</v>
      </c>
      <c r="Q26" s="41">
        <f t="shared" si="1"/>
        <v>0</v>
      </c>
      <c r="R26" s="41">
        <f t="shared" si="2"/>
        <v>0</v>
      </c>
    </row>
    <row r="27" spans="1:18" s="29" customFormat="1" ht="25.5">
      <c r="A27" s="8"/>
      <c r="B27" s="22" t="s">
        <v>114</v>
      </c>
      <c r="C27" s="22" t="s">
        <v>26</v>
      </c>
      <c r="D27" s="22">
        <v>2017</v>
      </c>
      <c r="E27" s="22">
        <v>2017</v>
      </c>
      <c r="F27" s="27">
        <v>0.6</v>
      </c>
      <c r="G27" s="27">
        <v>0.6</v>
      </c>
      <c r="H27" s="27" t="s">
        <v>29</v>
      </c>
      <c r="I27" s="25">
        <f t="shared" si="3"/>
        <v>405.03</v>
      </c>
      <c r="J27" s="24">
        <f t="shared" si="4"/>
        <v>405.03</v>
      </c>
      <c r="K27" s="24">
        <v>405.03</v>
      </c>
      <c r="L27" s="24"/>
      <c r="M27" s="24"/>
      <c r="N27" s="25"/>
      <c r="O27" s="16" t="s">
        <v>30</v>
      </c>
      <c r="P27" s="41">
        <f t="shared" si="0"/>
        <v>405.03</v>
      </c>
      <c r="Q27" s="41">
        <f t="shared" si="1"/>
        <v>0</v>
      </c>
      <c r="R27" s="41">
        <f t="shared" si="2"/>
        <v>0</v>
      </c>
    </row>
    <row r="28" spans="1:19" s="29" customFormat="1" ht="24" customHeight="1">
      <c r="A28" s="8"/>
      <c r="B28" s="22" t="s">
        <v>138</v>
      </c>
      <c r="C28" s="22" t="s">
        <v>26</v>
      </c>
      <c r="D28" s="22">
        <v>2018</v>
      </c>
      <c r="E28" s="22">
        <v>2018</v>
      </c>
      <c r="F28" s="27">
        <v>0.26</v>
      </c>
      <c r="G28" s="27">
        <v>0.26</v>
      </c>
      <c r="H28" s="27" t="s">
        <v>29</v>
      </c>
      <c r="I28" s="25">
        <f t="shared" si="3"/>
        <v>234.85</v>
      </c>
      <c r="J28" s="24">
        <f t="shared" si="4"/>
        <v>234.85</v>
      </c>
      <c r="K28" s="24">
        <v>234.85</v>
      </c>
      <c r="L28" s="24"/>
      <c r="M28" s="24"/>
      <c r="N28" s="25"/>
      <c r="O28" s="16" t="s">
        <v>30</v>
      </c>
      <c r="P28" s="41">
        <f t="shared" si="0"/>
        <v>234.85</v>
      </c>
      <c r="Q28" s="41">
        <f t="shared" si="1"/>
        <v>0</v>
      </c>
      <c r="R28" s="41">
        <f t="shared" si="2"/>
        <v>0</v>
      </c>
      <c r="S28" s="41"/>
    </row>
    <row r="29" spans="1:18" s="29" customFormat="1" ht="24" customHeight="1">
      <c r="A29" s="8"/>
      <c r="B29" s="22" t="s">
        <v>139</v>
      </c>
      <c r="C29" s="22" t="s">
        <v>26</v>
      </c>
      <c r="D29" s="22">
        <v>2018</v>
      </c>
      <c r="E29" s="22">
        <v>2018</v>
      </c>
      <c r="F29" s="27">
        <v>0.458</v>
      </c>
      <c r="G29" s="27">
        <v>0.458</v>
      </c>
      <c r="H29" s="27"/>
      <c r="I29" s="25">
        <f t="shared" si="3"/>
        <v>311.41</v>
      </c>
      <c r="J29" s="24">
        <f t="shared" si="4"/>
        <v>311.41</v>
      </c>
      <c r="K29" s="24">
        <v>311.41</v>
      </c>
      <c r="L29" s="24"/>
      <c r="M29" s="24"/>
      <c r="N29" s="25"/>
      <c r="O29" s="16" t="s">
        <v>30</v>
      </c>
      <c r="P29" s="41">
        <f t="shared" si="0"/>
        <v>311.41</v>
      </c>
      <c r="Q29" s="41">
        <f t="shared" si="1"/>
        <v>0</v>
      </c>
      <c r="R29" s="41">
        <f t="shared" si="2"/>
        <v>0</v>
      </c>
    </row>
    <row r="30" spans="1:18" s="29" customFormat="1" ht="24" customHeight="1">
      <c r="A30" s="8"/>
      <c r="B30" s="22" t="s">
        <v>140</v>
      </c>
      <c r="C30" s="22" t="s">
        <v>26</v>
      </c>
      <c r="D30" s="22">
        <v>2018</v>
      </c>
      <c r="E30" s="22">
        <v>2018</v>
      </c>
      <c r="F30" s="27">
        <v>0.301</v>
      </c>
      <c r="G30" s="27">
        <v>0.301</v>
      </c>
      <c r="H30" s="27" t="s">
        <v>29</v>
      </c>
      <c r="I30" s="25">
        <f t="shared" si="3"/>
        <v>156</v>
      </c>
      <c r="J30" s="24">
        <f t="shared" si="4"/>
        <v>156</v>
      </c>
      <c r="K30" s="24">
        <v>156</v>
      </c>
      <c r="L30" s="24"/>
      <c r="M30" s="24"/>
      <c r="N30" s="25"/>
      <c r="O30" s="16" t="s">
        <v>30</v>
      </c>
      <c r="P30" s="41">
        <f t="shared" si="0"/>
        <v>156</v>
      </c>
      <c r="Q30" s="41">
        <f t="shared" si="1"/>
        <v>0</v>
      </c>
      <c r="R30" s="41">
        <f t="shared" si="2"/>
        <v>0</v>
      </c>
    </row>
    <row r="31" spans="1:18" s="29" customFormat="1" ht="24" customHeight="1">
      <c r="A31" s="8"/>
      <c r="B31" s="22" t="s">
        <v>141</v>
      </c>
      <c r="C31" s="22" t="s">
        <v>26</v>
      </c>
      <c r="D31" s="22">
        <v>2018</v>
      </c>
      <c r="E31" s="22">
        <v>2018</v>
      </c>
      <c r="F31" s="27" t="s">
        <v>142</v>
      </c>
      <c r="G31" s="27" t="s">
        <v>142</v>
      </c>
      <c r="H31" s="27" t="s">
        <v>29</v>
      </c>
      <c r="I31" s="25">
        <f t="shared" si="3"/>
        <v>1202.36</v>
      </c>
      <c r="J31" s="24">
        <f t="shared" si="4"/>
        <v>1202.36</v>
      </c>
      <c r="K31" s="24">
        <v>1202.36</v>
      </c>
      <c r="L31" s="24"/>
      <c r="M31" s="24"/>
      <c r="N31" s="25"/>
      <c r="O31" s="16" t="s">
        <v>30</v>
      </c>
      <c r="P31" s="41">
        <f t="shared" si="0"/>
        <v>1202.36</v>
      </c>
      <c r="Q31" s="41">
        <f t="shared" si="1"/>
        <v>0</v>
      </c>
      <c r="R31" s="41">
        <f t="shared" si="2"/>
        <v>0</v>
      </c>
    </row>
    <row r="32" spans="1:18" s="29" customFormat="1" ht="25.5">
      <c r="A32" s="4" t="s">
        <v>33</v>
      </c>
      <c r="B32" s="19" t="s">
        <v>34</v>
      </c>
      <c r="C32" s="19" t="s">
        <v>26</v>
      </c>
      <c r="D32" s="19"/>
      <c r="E32" s="19"/>
      <c r="F32" s="33"/>
      <c r="G32" s="33"/>
      <c r="H32" s="33"/>
      <c r="I32" s="14">
        <f>SUM(I33:I56)</f>
        <v>28939.423946868737</v>
      </c>
      <c r="J32" s="14">
        <f>SUM(J33:J56)</f>
        <v>28939.423946868737</v>
      </c>
      <c r="K32" s="14">
        <f>SUM(K33:K56)</f>
        <v>28939.423946868737</v>
      </c>
      <c r="L32" s="14"/>
      <c r="M32" s="14"/>
      <c r="N32" s="14"/>
      <c r="O32" s="20" t="s">
        <v>30</v>
      </c>
      <c r="P32" s="41">
        <f t="shared" si="0"/>
        <v>28939.423946868737</v>
      </c>
      <c r="Q32" s="41">
        <f t="shared" si="1"/>
        <v>0</v>
      </c>
      <c r="R32" s="41">
        <f t="shared" si="2"/>
        <v>0</v>
      </c>
    </row>
    <row r="33" spans="1:18" s="29" customFormat="1" ht="25.5">
      <c r="A33" s="8"/>
      <c r="B33" s="22" t="s">
        <v>35</v>
      </c>
      <c r="C33" s="22" t="s">
        <v>26</v>
      </c>
      <c r="D33" s="22">
        <v>2015</v>
      </c>
      <c r="E33" s="22">
        <v>2015</v>
      </c>
      <c r="F33" s="27">
        <v>1.01</v>
      </c>
      <c r="G33" s="27">
        <v>1.01</v>
      </c>
      <c r="H33" s="27" t="s">
        <v>29</v>
      </c>
      <c r="I33" s="24">
        <f>K33</f>
        <v>1007.52</v>
      </c>
      <c r="J33" s="24">
        <f>K33</f>
        <v>1007.52</v>
      </c>
      <c r="K33" s="24">
        <v>1007.52</v>
      </c>
      <c r="L33" s="24"/>
      <c r="M33" s="24"/>
      <c r="N33" s="25"/>
      <c r="O33" s="16" t="s">
        <v>30</v>
      </c>
      <c r="P33" s="41">
        <f t="shared" si="0"/>
        <v>1007.52</v>
      </c>
      <c r="Q33" s="41">
        <f t="shared" si="1"/>
        <v>0</v>
      </c>
      <c r="R33" s="41">
        <f t="shared" si="2"/>
        <v>0</v>
      </c>
    </row>
    <row r="34" spans="1:18" s="29" customFormat="1" ht="25.5">
      <c r="A34" s="8"/>
      <c r="B34" s="22" t="s">
        <v>36</v>
      </c>
      <c r="C34" s="22" t="s">
        <v>26</v>
      </c>
      <c r="D34" s="22">
        <v>2015</v>
      </c>
      <c r="E34" s="22">
        <v>2015</v>
      </c>
      <c r="F34" s="27">
        <v>0.5</v>
      </c>
      <c r="G34" s="27">
        <v>0.5</v>
      </c>
      <c r="H34" s="27" t="s">
        <v>29</v>
      </c>
      <c r="I34" s="24">
        <f>K34</f>
        <v>910.34</v>
      </c>
      <c r="J34" s="24">
        <f>K34</f>
        <v>910.34</v>
      </c>
      <c r="K34" s="24">
        <v>910.34</v>
      </c>
      <c r="L34" s="24"/>
      <c r="M34" s="24"/>
      <c r="N34" s="25"/>
      <c r="O34" s="16" t="s">
        <v>30</v>
      </c>
      <c r="P34" s="41">
        <f t="shared" si="0"/>
        <v>910.34</v>
      </c>
      <c r="Q34" s="41">
        <f t="shared" si="1"/>
        <v>0</v>
      </c>
      <c r="R34" s="41">
        <f t="shared" si="2"/>
        <v>0</v>
      </c>
    </row>
    <row r="35" spans="1:18" s="29" customFormat="1" ht="25.5">
      <c r="A35" s="8"/>
      <c r="B35" s="22" t="s">
        <v>39</v>
      </c>
      <c r="C35" s="22" t="s">
        <v>26</v>
      </c>
      <c r="D35" s="22">
        <v>2015</v>
      </c>
      <c r="E35" s="22">
        <v>2015</v>
      </c>
      <c r="F35" s="27">
        <v>0.51</v>
      </c>
      <c r="G35" s="27">
        <v>0.51</v>
      </c>
      <c r="H35" s="27" t="s">
        <v>29</v>
      </c>
      <c r="I35" s="24">
        <f>K35</f>
        <v>2634.33</v>
      </c>
      <c r="J35" s="24">
        <f>K35</f>
        <v>2634.33</v>
      </c>
      <c r="K35" s="24">
        <v>2634.33</v>
      </c>
      <c r="L35" s="24"/>
      <c r="M35" s="24"/>
      <c r="N35" s="24"/>
      <c r="O35" s="16" t="s">
        <v>30</v>
      </c>
      <c r="P35" s="41">
        <f t="shared" si="0"/>
        <v>2634.33</v>
      </c>
      <c r="Q35" s="41">
        <f t="shared" si="1"/>
        <v>0</v>
      </c>
      <c r="R35" s="41">
        <f t="shared" si="2"/>
        <v>0</v>
      </c>
    </row>
    <row r="36" spans="1:18" s="29" customFormat="1" ht="25.5">
      <c r="A36" s="8"/>
      <c r="B36" s="22" t="s">
        <v>40</v>
      </c>
      <c r="C36" s="22" t="s">
        <v>26</v>
      </c>
      <c r="D36" s="22">
        <v>2015</v>
      </c>
      <c r="E36" s="22">
        <v>2015</v>
      </c>
      <c r="F36" s="27">
        <v>0.73</v>
      </c>
      <c r="G36" s="27">
        <v>0.73</v>
      </c>
      <c r="H36" s="27" t="s">
        <v>29</v>
      </c>
      <c r="I36" s="24">
        <f>K36</f>
        <v>1676.33</v>
      </c>
      <c r="J36" s="24">
        <f>K36</f>
        <v>1676.33</v>
      </c>
      <c r="K36" s="24">
        <v>1676.33</v>
      </c>
      <c r="L36" s="24"/>
      <c r="M36" s="24"/>
      <c r="N36" s="24"/>
      <c r="O36" s="16" t="s">
        <v>30</v>
      </c>
      <c r="P36" s="41">
        <f t="shared" si="0"/>
        <v>1676.33</v>
      </c>
      <c r="Q36" s="41">
        <f t="shared" si="1"/>
        <v>0</v>
      </c>
      <c r="R36" s="41">
        <f t="shared" si="2"/>
        <v>0</v>
      </c>
    </row>
    <row r="37" spans="1:18" s="29" customFormat="1" ht="25.5" customHeight="1">
      <c r="A37" s="8"/>
      <c r="B37" s="22" t="s">
        <v>37</v>
      </c>
      <c r="C37" s="22" t="s">
        <v>26</v>
      </c>
      <c r="D37" s="22">
        <v>2016</v>
      </c>
      <c r="E37" s="22">
        <v>2016</v>
      </c>
      <c r="F37" s="27">
        <v>0.09</v>
      </c>
      <c r="G37" s="27">
        <v>0.09</v>
      </c>
      <c r="H37" s="27" t="s">
        <v>29</v>
      </c>
      <c r="I37" s="24">
        <f>K37</f>
        <v>163.7</v>
      </c>
      <c r="J37" s="24">
        <f>K37</f>
        <v>163.7</v>
      </c>
      <c r="K37" s="24">
        <v>163.7</v>
      </c>
      <c r="L37" s="24"/>
      <c r="M37" s="24"/>
      <c r="N37" s="25"/>
      <c r="O37" s="16" t="s">
        <v>30</v>
      </c>
      <c r="P37" s="41">
        <f t="shared" si="0"/>
        <v>163.7</v>
      </c>
      <c r="Q37" s="41">
        <f t="shared" si="1"/>
        <v>0</v>
      </c>
      <c r="R37" s="41">
        <f t="shared" si="2"/>
        <v>0</v>
      </c>
    </row>
    <row r="38" spans="1:18" s="29" customFormat="1" ht="25.5" customHeight="1">
      <c r="A38" s="8"/>
      <c r="B38" s="22" t="s">
        <v>38</v>
      </c>
      <c r="C38" s="22" t="s">
        <v>26</v>
      </c>
      <c r="D38" s="22">
        <v>2016</v>
      </c>
      <c r="E38" s="22">
        <v>2016</v>
      </c>
      <c r="F38" s="27">
        <v>0.66</v>
      </c>
      <c r="G38" s="27">
        <v>0.66</v>
      </c>
      <c r="H38" s="27" t="s">
        <v>29</v>
      </c>
      <c r="I38" s="24">
        <f aca="true" t="shared" si="5" ref="I38:I44">K38</f>
        <v>813.6</v>
      </c>
      <c r="J38" s="24">
        <f aca="true" t="shared" si="6" ref="J38:J44">K38</f>
        <v>813.6</v>
      </c>
      <c r="K38" s="24">
        <v>813.6</v>
      </c>
      <c r="L38" s="24"/>
      <c r="M38" s="24"/>
      <c r="N38" s="25"/>
      <c r="O38" s="16" t="s">
        <v>30</v>
      </c>
      <c r="P38" s="41">
        <f t="shared" si="0"/>
        <v>813.6</v>
      </c>
      <c r="Q38" s="41">
        <f t="shared" si="1"/>
        <v>0</v>
      </c>
      <c r="R38" s="41">
        <f t="shared" si="2"/>
        <v>0</v>
      </c>
    </row>
    <row r="39" spans="1:18" s="29" customFormat="1" ht="25.5" customHeight="1">
      <c r="A39" s="8"/>
      <c r="B39" s="22" t="s">
        <v>41</v>
      </c>
      <c r="C39" s="22" t="s">
        <v>26</v>
      </c>
      <c r="D39" s="22">
        <v>2016</v>
      </c>
      <c r="E39" s="22">
        <v>2016</v>
      </c>
      <c r="F39" s="27">
        <v>0.26</v>
      </c>
      <c r="G39" s="27">
        <v>0.26</v>
      </c>
      <c r="H39" s="27" t="s">
        <v>29</v>
      </c>
      <c r="I39" s="24">
        <f t="shared" si="5"/>
        <v>765.76</v>
      </c>
      <c r="J39" s="24">
        <f t="shared" si="6"/>
        <v>765.76</v>
      </c>
      <c r="K39" s="24">
        <v>765.76</v>
      </c>
      <c r="L39" s="24"/>
      <c r="M39" s="24"/>
      <c r="N39" s="25"/>
      <c r="O39" s="16" t="s">
        <v>30</v>
      </c>
      <c r="P39" s="41">
        <f t="shared" si="0"/>
        <v>765.76</v>
      </c>
      <c r="Q39" s="41">
        <f t="shared" si="1"/>
        <v>0</v>
      </c>
      <c r="R39" s="41">
        <f t="shared" si="2"/>
        <v>0</v>
      </c>
    </row>
    <row r="40" spans="1:18" s="29" customFormat="1" ht="25.5" customHeight="1">
      <c r="A40" s="8"/>
      <c r="B40" s="22" t="s">
        <v>42</v>
      </c>
      <c r="C40" s="22" t="s">
        <v>26</v>
      </c>
      <c r="D40" s="22">
        <v>2016</v>
      </c>
      <c r="E40" s="22">
        <v>2016</v>
      </c>
      <c r="F40" s="27">
        <v>0.22</v>
      </c>
      <c r="G40" s="27">
        <v>0.22</v>
      </c>
      <c r="H40" s="27" t="s">
        <v>29</v>
      </c>
      <c r="I40" s="24">
        <f t="shared" si="5"/>
        <v>683.79</v>
      </c>
      <c r="J40" s="24">
        <f t="shared" si="6"/>
        <v>683.79</v>
      </c>
      <c r="K40" s="24">
        <v>683.79</v>
      </c>
      <c r="L40" s="24"/>
      <c r="M40" s="24"/>
      <c r="N40" s="25"/>
      <c r="O40" s="16" t="s">
        <v>30</v>
      </c>
      <c r="P40" s="41">
        <f t="shared" si="0"/>
        <v>683.79</v>
      </c>
      <c r="Q40" s="41">
        <f t="shared" si="1"/>
        <v>0</v>
      </c>
      <c r="R40" s="41">
        <f t="shared" si="2"/>
        <v>0</v>
      </c>
    </row>
    <row r="41" spans="1:18" s="29" customFormat="1" ht="25.5" customHeight="1">
      <c r="A41" s="8"/>
      <c r="B41" s="22" t="s">
        <v>43</v>
      </c>
      <c r="C41" s="22" t="s">
        <v>26</v>
      </c>
      <c r="D41" s="22">
        <v>2016</v>
      </c>
      <c r="E41" s="22">
        <v>2016</v>
      </c>
      <c r="F41" s="27">
        <v>0.12</v>
      </c>
      <c r="G41" s="27">
        <v>0.12</v>
      </c>
      <c r="H41" s="27" t="s">
        <v>29</v>
      </c>
      <c r="I41" s="24">
        <f t="shared" si="5"/>
        <v>377.78</v>
      </c>
      <c r="J41" s="24">
        <f t="shared" si="6"/>
        <v>377.78</v>
      </c>
      <c r="K41" s="24">
        <v>377.78</v>
      </c>
      <c r="L41" s="24"/>
      <c r="M41" s="24"/>
      <c r="N41" s="25"/>
      <c r="O41" s="16" t="s">
        <v>30</v>
      </c>
      <c r="P41" s="41">
        <f t="shared" si="0"/>
        <v>377.78</v>
      </c>
      <c r="Q41" s="41">
        <f t="shared" si="1"/>
        <v>0</v>
      </c>
      <c r="R41" s="41">
        <f t="shared" si="2"/>
        <v>0</v>
      </c>
    </row>
    <row r="42" spans="1:18" s="29" customFormat="1" ht="30.75" customHeight="1">
      <c r="A42" s="8"/>
      <c r="B42" s="22" t="s">
        <v>44</v>
      </c>
      <c r="C42" s="22" t="s">
        <v>26</v>
      </c>
      <c r="D42" s="22">
        <v>2016</v>
      </c>
      <c r="E42" s="22">
        <v>2016</v>
      </c>
      <c r="F42" s="27">
        <v>0.12</v>
      </c>
      <c r="G42" s="27">
        <v>0.12</v>
      </c>
      <c r="H42" s="27" t="s">
        <v>29</v>
      </c>
      <c r="I42" s="24">
        <f t="shared" si="5"/>
        <v>377.78</v>
      </c>
      <c r="J42" s="24">
        <f t="shared" si="6"/>
        <v>377.78</v>
      </c>
      <c r="K42" s="24">
        <v>377.78</v>
      </c>
      <c r="L42" s="24"/>
      <c r="M42" s="24"/>
      <c r="N42" s="25"/>
      <c r="O42" s="16" t="s">
        <v>30</v>
      </c>
      <c r="P42" s="41">
        <f t="shared" si="0"/>
        <v>377.78</v>
      </c>
      <c r="Q42" s="41">
        <f t="shared" si="1"/>
        <v>0</v>
      </c>
      <c r="R42" s="41">
        <f t="shared" si="2"/>
        <v>0</v>
      </c>
    </row>
    <row r="43" spans="1:18" s="29" customFormat="1" ht="31.5" customHeight="1">
      <c r="A43" s="8"/>
      <c r="B43" s="22" t="s">
        <v>45</v>
      </c>
      <c r="C43" s="22" t="s">
        <v>26</v>
      </c>
      <c r="D43" s="22">
        <v>2016</v>
      </c>
      <c r="E43" s="22">
        <v>2016</v>
      </c>
      <c r="F43" s="27">
        <v>0.25</v>
      </c>
      <c r="G43" s="27">
        <v>0.25</v>
      </c>
      <c r="H43" s="27" t="s">
        <v>29</v>
      </c>
      <c r="I43" s="24">
        <f t="shared" si="5"/>
        <v>711.18</v>
      </c>
      <c r="J43" s="24">
        <f t="shared" si="6"/>
        <v>711.18</v>
      </c>
      <c r="K43" s="24">
        <v>711.18</v>
      </c>
      <c r="L43" s="24"/>
      <c r="M43" s="24"/>
      <c r="N43" s="25"/>
      <c r="O43" s="16" t="s">
        <v>30</v>
      </c>
      <c r="P43" s="41">
        <f t="shared" si="0"/>
        <v>711.18</v>
      </c>
      <c r="Q43" s="41">
        <f t="shared" si="1"/>
        <v>0</v>
      </c>
      <c r="R43" s="41">
        <f t="shared" si="2"/>
        <v>0</v>
      </c>
    </row>
    <row r="44" spans="1:18" s="29" customFormat="1" ht="32.25" customHeight="1">
      <c r="A44" s="8"/>
      <c r="B44" s="22" t="s">
        <v>46</v>
      </c>
      <c r="C44" s="22" t="s">
        <v>26</v>
      </c>
      <c r="D44" s="22">
        <v>2016</v>
      </c>
      <c r="E44" s="22">
        <v>2016</v>
      </c>
      <c r="F44" s="27">
        <v>0.26</v>
      </c>
      <c r="G44" s="27">
        <v>0.26</v>
      </c>
      <c r="H44" s="27" t="s">
        <v>29</v>
      </c>
      <c r="I44" s="24">
        <f t="shared" si="5"/>
        <v>715.63</v>
      </c>
      <c r="J44" s="24">
        <f t="shared" si="6"/>
        <v>715.63</v>
      </c>
      <c r="K44" s="24">
        <v>715.63</v>
      </c>
      <c r="L44" s="24"/>
      <c r="M44" s="24"/>
      <c r="N44" s="25"/>
      <c r="O44" s="16" t="s">
        <v>30</v>
      </c>
      <c r="P44" s="41">
        <f t="shared" si="0"/>
        <v>715.63</v>
      </c>
      <c r="Q44" s="41">
        <f t="shared" si="1"/>
        <v>0</v>
      </c>
      <c r="R44" s="41">
        <f t="shared" si="2"/>
        <v>0</v>
      </c>
    </row>
    <row r="45" spans="1:18" s="29" customFormat="1" ht="25.5" customHeight="1">
      <c r="A45" s="8"/>
      <c r="B45" s="22" t="s">
        <v>115</v>
      </c>
      <c r="C45" s="22" t="s">
        <v>26</v>
      </c>
      <c r="D45" s="22">
        <v>2017</v>
      </c>
      <c r="E45" s="22">
        <v>2017</v>
      </c>
      <c r="F45" s="27">
        <v>0.4</v>
      </c>
      <c r="G45" s="27">
        <v>0.4</v>
      </c>
      <c r="H45" s="27" t="s">
        <v>29</v>
      </c>
      <c r="I45" s="25">
        <f aca="true" t="shared" si="7" ref="I45:I59">K45</f>
        <v>2364.28</v>
      </c>
      <c r="J45" s="24">
        <f aca="true" t="shared" si="8" ref="J45:J57">K45</f>
        <v>2364.28</v>
      </c>
      <c r="K45" s="24">
        <v>2364.28</v>
      </c>
      <c r="L45" s="14"/>
      <c r="M45" s="14"/>
      <c r="N45" s="24"/>
      <c r="O45" s="16" t="s">
        <v>30</v>
      </c>
      <c r="P45" s="41">
        <f t="shared" si="0"/>
        <v>2364.28</v>
      </c>
      <c r="Q45" s="41">
        <f t="shared" si="1"/>
        <v>0</v>
      </c>
      <c r="R45" s="41">
        <f t="shared" si="2"/>
        <v>0</v>
      </c>
    </row>
    <row r="46" spans="1:18" s="29" customFormat="1" ht="25.5" customHeight="1">
      <c r="A46" s="8"/>
      <c r="B46" s="22" t="s">
        <v>116</v>
      </c>
      <c r="C46" s="22" t="s">
        <v>26</v>
      </c>
      <c r="D46" s="22">
        <v>2017</v>
      </c>
      <c r="E46" s="22">
        <v>2017</v>
      </c>
      <c r="F46" s="27">
        <v>0.5</v>
      </c>
      <c r="G46" s="27">
        <v>0.5</v>
      </c>
      <c r="H46" s="27" t="s">
        <v>29</v>
      </c>
      <c r="I46" s="25">
        <f t="shared" si="7"/>
        <v>2101</v>
      </c>
      <c r="J46" s="24">
        <f t="shared" si="8"/>
        <v>2101</v>
      </c>
      <c r="K46" s="24">
        <v>2101</v>
      </c>
      <c r="L46" s="14"/>
      <c r="M46" s="14"/>
      <c r="N46" s="24"/>
      <c r="O46" s="16" t="s">
        <v>30</v>
      </c>
      <c r="P46" s="41">
        <f t="shared" si="0"/>
        <v>2101</v>
      </c>
      <c r="Q46" s="41">
        <f t="shared" si="1"/>
        <v>0</v>
      </c>
      <c r="R46" s="41">
        <f t="shared" si="2"/>
        <v>0</v>
      </c>
    </row>
    <row r="47" spans="1:18" s="29" customFormat="1" ht="25.5" customHeight="1">
      <c r="A47" s="8"/>
      <c r="B47" s="22" t="s">
        <v>117</v>
      </c>
      <c r="C47" s="22" t="s">
        <v>26</v>
      </c>
      <c r="D47" s="22">
        <v>2017</v>
      </c>
      <c r="E47" s="22">
        <v>2017</v>
      </c>
      <c r="F47" s="27">
        <v>0.2</v>
      </c>
      <c r="G47" s="27">
        <v>0.2</v>
      </c>
      <c r="H47" s="48" t="s">
        <v>29</v>
      </c>
      <c r="I47" s="25">
        <f t="shared" si="7"/>
        <v>419.13</v>
      </c>
      <c r="J47" s="49">
        <f t="shared" si="8"/>
        <v>419.13</v>
      </c>
      <c r="K47" s="49">
        <v>419.13</v>
      </c>
      <c r="L47" s="50"/>
      <c r="M47" s="14"/>
      <c r="N47" s="24"/>
      <c r="O47" s="16" t="s">
        <v>30</v>
      </c>
      <c r="P47" s="41">
        <f t="shared" si="0"/>
        <v>419.13</v>
      </c>
      <c r="Q47" s="41">
        <f t="shared" si="1"/>
        <v>0</v>
      </c>
      <c r="R47" s="41">
        <f t="shared" si="2"/>
        <v>0</v>
      </c>
    </row>
    <row r="48" spans="1:18" s="29" customFormat="1" ht="25.5" customHeight="1">
      <c r="A48" s="8"/>
      <c r="B48" s="22" t="s">
        <v>118</v>
      </c>
      <c r="C48" s="22" t="s">
        <v>26</v>
      </c>
      <c r="D48" s="22">
        <v>2017</v>
      </c>
      <c r="E48" s="22">
        <v>2017</v>
      </c>
      <c r="F48" s="27">
        <v>0.125</v>
      </c>
      <c r="G48" s="27">
        <v>0.125</v>
      </c>
      <c r="H48" s="27" t="s">
        <v>29</v>
      </c>
      <c r="I48" s="25">
        <f t="shared" si="7"/>
        <v>150.4</v>
      </c>
      <c r="J48" s="24">
        <f t="shared" si="8"/>
        <v>150.4</v>
      </c>
      <c r="K48" s="24">
        <v>150.4</v>
      </c>
      <c r="L48" s="14"/>
      <c r="M48" s="14"/>
      <c r="N48" s="24"/>
      <c r="O48" s="16" t="s">
        <v>30</v>
      </c>
      <c r="P48" s="41">
        <f t="shared" si="0"/>
        <v>150.4</v>
      </c>
      <c r="Q48" s="41">
        <f t="shared" si="1"/>
        <v>0</v>
      </c>
      <c r="R48" s="41">
        <f t="shared" si="2"/>
        <v>0</v>
      </c>
    </row>
    <row r="49" spans="1:18" s="29" customFormat="1" ht="25.5" customHeight="1">
      <c r="A49" s="8"/>
      <c r="B49" s="22" t="s">
        <v>119</v>
      </c>
      <c r="C49" s="22" t="s">
        <v>26</v>
      </c>
      <c r="D49" s="22">
        <v>2017</v>
      </c>
      <c r="E49" s="22">
        <v>2017</v>
      </c>
      <c r="F49" s="27">
        <v>0.161</v>
      </c>
      <c r="G49" s="27">
        <v>0.161</v>
      </c>
      <c r="H49" s="27" t="s">
        <v>29</v>
      </c>
      <c r="I49" s="25">
        <f t="shared" si="7"/>
        <v>230</v>
      </c>
      <c r="J49" s="24">
        <f t="shared" si="8"/>
        <v>230</v>
      </c>
      <c r="K49" s="24">
        <v>230</v>
      </c>
      <c r="L49" s="14"/>
      <c r="M49" s="14"/>
      <c r="N49" s="24"/>
      <c r="O49" s="16" t="s">
        <v>30</v>
      </c>
      <c r="P49" s="41">
        <f t="shared" si="0"/>
        <v>230</v>
      </c>
      <c r="Q49" s="41">
        <f t="shared" si="1"/>
        <v>0</v>
      </c>
      <c r="R49" s="41">
        <f t="shared" si="2"/>
        <v>0</v>
      </c>
    </row>
    <row r="50" spans="1:18" s="29" customFormat="1" ht="25.5" customHeight="1">
      <c r="A50" s="8"/>
      <c r="B50" s="22" t="s">
        <v>143</v>
      </c>
      <c r="C50" s="22" t="s">
        <v>26</v>
      </c>
      <c r="D50" s="22">
        <v>2018</v>
      </c>
      <c r="E50" s="22">
        <v>2018</v>
      </c>
      <c r="F50" s="27">
        <v>0.9</v>
      </c>
      <c r="G50" s="27">
        <v>0.9</v>
      </c>
      <c r="H50" s="27" t="s">
        <v>29</v>
      </c>
      <c r="I50" s="25">
        <f t="shared" si="7"/>
        <v>2185.16</v>
      </c>
      <c r="J50" s="25">
        <f t="shared" si="8"/>
        <v>2185.16</v>
      </c>
      <c r="K50" s="24">
        <v>2185.16</v>
      </c>
      <c r="L50" s="14"/>
      <c r="M50" s="14"/>
      <c r="N50" s="24"/>
      <c r="O50" s="16" t="s">
        <v>30</v>
      </c>
      <c r="P50" s="41">
        <f t="shared" si="0"/>
        <v>2185.16</v>
      </c>
      <c r="Q50" s="41">
        <f t="shared" si="1"/>
        <v>0</v>
      </c>
      <c r="R50" s="41">
        <f t="shared" si="2"/>
        <v>0</v>
      </c>
    </row>
    <row r="51" spans="1:18" s="29" customFormat="1" ht="25.5" customHeight="1">
      <c r="A51" s="8"/>
      <c r="B51" s="22" t="s">
        <v>144</v>
      </c>
      <c r="C51" s="22" t="s">
        <v>26</v>
      </c>
      <c r="D51" s="22">
        <v>2018</v>
      </c>
      <c r="E51" s="22">
        <v>2018</v>
      </c>
      <c r="F51" s="27">
        <v>0.1</v>
      </c>
      <c r="G51" s="27">
        <v>0.1</v>
      </c>
      <c r="H51" s="27" t="s">
        <v>29</v>
      </c>
      <c r="I51" s="25">
        <f t="shared" si="7"/>
        <v>499.0839468687362</v>
      </c>
      <c r="J51" s="25">
        <f t="shared" si="8"/>
        <v>499.0839468687362</v>
      </c>
      <c r="K51" s="24">
        <v>499.0839468687362</v>
      </c>
      <c r="L51" s="14"/>
      <c r="M51" s="14"/>
      <c r="N51" s="24"/>
      <c r="O51" s="16" t="s">
        <v>30</v>
      </c>
      <c r="P51" s="41">
        <f t="shared" si="0"/>
        <v>499.0839468687362</v>
      </c>
      <c r="Q51" s="41">
        <f t="shared" si="1"/>
        <v>0</v>
      </c>
      <c r="R51" s="41">
        <f t="shared" si="2"/>
        <v>0</v>
      </c>
    </row>
    <row r="52" spans="1:18" s="29" customFormat="1" ht="25.5" customHeight="1">
      <c r="A52" s="8"/>
      <c r="B52" s="22" t="s">
        <v>194</v>
      </c>
      <c r="C52" s="22" t="s">
        <v>26</v>
      </c>
      <c r="D52" s="22">
        <v>2019</v>
      </c>
      <c r="E52" s="22">
        <v>2019</v>
      </c>
      <c r="F52" s="27">
        <v>1.9</v>
      </c>
      <c r="G52" s="27">
        <v>1.9</v>
      </c>
      <c r="H52" s="27" t="s">
        <v>29</v>
      </c>
      <c r="I52" s="25">
        <f t="shared" si="7"/>
        <v>4554.2</v>
      </c>
      <c r="J52" s="24">
        <f t="shared" si="8"/>
        <v>4554.2</v>
      </c>
      <c r="K52" s="24">
        <v>4554.2</v>
      </c>
      <c r="L52" s="14"/>
      <c r="M52" s="14"/>
      <c r="N52" s="24"/>
      <c r="O52" s="16" t="s">
        <v>30</v>
      </c>
      <c r="P52" s="41">
        <f t="shared" si="0"/>
        <v>4554.2</v>
      </c>
      <c r="Q52" s="41">
        <f t="shared" si="1"/>
        <v>0</v>
      </c>
      <c r="R52" s="41">
        <f t="shared" si="2"/>
        <v>0</v>
      </c>
    </row>
    <row r="53" spans="1:18" s="29" customFormat="1" ht="25.5" customHeight="1">
      <c r="A53" s="8"/>
      <c r="B53" s="22" t="s">
        <v>195</v>
      </c>
      <c r="C53" s="22" t="s">
        <v>26</v>
      </c>
      <c r="D53" s="22">
        <v>2019</v>
      </c>
      <c r="E53" s="22">
        <v>2019</v>
      </c>
      <c r="F53" s="27">
        <v>0.38</v>
      </c>
      <c r="G53" s="27">
        <v>0.38</v>
      </c>
      <c r="H53" s="27" t="s">
        <v>29</v>
      </c>
      <c r="I53" s="25">
        <f t="shared" si="7"/>
        <v>616.82</v>
      </c>
      <c r="J53" s="24">
        <f t="shared" si="8"/>
        <v>616.82</v>
      </c>
      <c r="K53" s="24">
        <v>616.82</v>
      </c>
      <c r="L53" s="14"/>
      <c r="M53" s="14"/>
      <c r="N53" s="24"/>
      <c r="O53" s="16" t="s">
        <v>30</v>
      </c>
      <c r="P53" s="41">
        <f t="shared" si="0"/>
        <v>616.82</v>
      </c>
      <c r="Q53" s="41">
        <f t="shared" si="1"/>
        <v>0</v>
      </c>
      <c r="R53" s="41">
        <f t="shared" si="2"/>
        <v>0</v>
      </c>
    </row>
    <row r="54" spans="1:18" s="29" customFormat="1" ht="25.5" customHeight="1">
      <c r="A54" s="8"/>
      <c r="B54" s="22" t="s">
        <v>157</v>
      </c>
      <c r="C54" s="22" t="s">
        <v>26</v>
      </c>
      <c r="D54" s="22">
        <v>2019</v>
      </c>
      <c r="E54" s="22">
        <v>2019</v>
      </c>
      <c r="F54" s="27">
        <v>0.612</v>
      </c>
      <c r="G54" s="27">
        <v>0.612</v>
      </c>
      <c r="H54" s="27" t="s">
        <v>29</v>
      </c>
      <c r="I54" s="25">
        <f t="shared" si="7"/>
        <v>1704</v>
      </c>
      <c r="J54" s="24">
        <f t="shared" si="8"/>
        <v>1704</v>
      </c>
      <c r="K54" s="24">
        <v>1704</v>
      </c>
      <c r="L54" s="14"/>
      <c r="M54" s="14"/>
      <c r="N54" s="24"/>
      <c r="O54" s="16" t="s">
        <v>30</v>
      </c>
      <c r="P54" s="41">
        <f t="shared" si="0"/>
        <v>1704</v>
      </c>
      <c r="Q54" s="41">
        <f t="shared" si="1"/>
        <v>0</v>
      </c>
      <c r="R54" s="41">
        <f t="shared" si="2"/>
        <v>0</v>
      </c>
    </row>
    <row r="55" spans="1:18" s="29" customFormat="1" ht="25.5" customHeight="1">
      <c r="A55" s="8"/>
      <c r="B55" s="22" t="s">
        <v>158</v>
      </c>
      <c r="C55" s="22" t="s">
        <v>26</v>
      </c>
      <c r="D55" s="22">
        <v>2019</v>
      </c>
      <c r="E55" s="22">
        <v>2019</v>
      </c>
      <c r="F55" s="27">
        <v>0.439</v>
      </c>
      <c r="G55" s="27">
        <v>0.439</v>
      </c>
      <c r="H55" s="27" t="s">
        <v>29</v>
      </c>
      <c r="I55" s="25">
        <f t="shared" si="7"/>
        <v>711.18</v>
      </c>
      <c r="J55" s="24">
        <f t="shared" si="8"/>
        <v>711.18</v>
      </c>
      <c r="K55" s="24">
        <v>711.18</v>
      </c>
      <c r="L55" s="14"/>
      <c r="M55" s="14"/>
      <c r="N55" s="24"/>
      <c r="O55" s="16" t="s">
        <v>30</v>
      </c>
      <c r="P55" s="41">
        <f t="shared" si="0"/>
        <v>711.18</v>
      </c>
      <c r="Q55" s="41">
        <f t="shared" si="1"/>
        <v>0</v>
      </c>
      <c r="R55" s="41">
        <f t="shared" si="2"/>
        <v>0</v>
      </c>
    </row>
    <row r="56" spans="1:18" s="29" customFormat="1" ht="25.5" customHeight="1">
      <c r="A56" s="8"/>
      <c r="B56" s="22" t="s">
        <v>159</v>
      </c>
      <c r="C56" s="22" t="s">
        <v>26</v>
      </c>
      <c r="D56" s="22">
        <v>2019</v>
      </c>
      <c r="E56" s="22">
        <v>2019</v>
      </c>
      <c r="F56" s="27">
        <v>1.2</v>
      </c>
      <c r="G56" s="27">
        <v>1.2</v>
      </c>
      <c r="H56" s="27" t="s">
        <v>29</v>
      </c>
      <c r="I56" s="25">
        <f t="shared" si="7"/>
        <v>2566.43</v>
      </c>
      <c r="J56" s="24">
        <f t="shared" si="8"/>
        <v>2566.43</v>
      </c>
      <c r="K56" s="24">
        <v>2566.43</v>
      </c>
      <c r="L56" s="14"/>
      <c r="M56" s="14"/>
      <c r="N56" s="24"/>
      <c r="O56" s="16" t="s">
        <v>30</v>
      </c>
      <c r="P56" s="41">
        <f t="shared" si="0"/>
        <v>2566.43</v>
      </c>
      <c r="Q56" s="41">
        <f t="shared" si="1"/>
        <v>0</v>
      </c>
      <c r="R56" s="41">
        <f t="shared" si="2"/>
        <v>0</v>
      </c>
    </row>
    <row r="57" spans="1:18" s="29" customFormat="1" ht="25.5">
      <c r="A57" s="4" t="s">
        <v>47</v>
      </c>
      <c r="B57" s="19" t="s">
        <v>48</v>
      </c>
      <c r="C57" s="19" t="s">
        <v>26</v>
      </c>
      <c r="D57" s="22"/>
      <c r="E57" s="22"/>
      <c r="F57" s="33"/>
      <c r="G57" s="33"/>
      <c r="H57" s="33"/>
      <c r="I57" s="14">
        <f t="shared" si="7"/>
        <v>32941.090000000004</v>
      </c>
      <c r="J57" s="14">
        <f t="shared" si="8"/>
        <v>32941.090000000004</v>
      </c>
      <c r="K57" s="14">
        <f>SUM(K58:K84)</f>
        <v>32941.090000000004</v>
      </c>
      <c r="L57" s="14"/>
      <c r="M57" s="14"/>
      <c r="N57" s="23"/>
      <c r="O57" s="20" t="s">
        <v>30</v>
      </c>
      <c r="P57" s="41">
        <f t="shared" si="0"/>
        <v>32941.090000000004</v>
      </c>
      <c r="Q57" s="41">
        <f t="shared" si="1"/>
        <v>0</v>
      </c>
      <c r="R57" s="41">
        <f t="shared" si="2"/>
        <v>0</v>
      </c>
    </row>
    <row r="58" spans="1:18" s="29" customFormat="1" ht="25.5">
      <c r="A58" s="8"/>
      <c r="B58" s="31" t="s">
        <v>55</v>
      </c>
      <c r="C58" s="22" t="s">
        <v>26</v>
      </c>
      <c r="D58" s="22">
        <v>2015</v>
      </c>
      <c r="E58" s="22">
        <v>2015</v>
      </c>
      <c r="F58" s="27">
        <v>1</v>
      </c>
      <c r="G58" s="27">
        <v>1</v>
      </c>
      <c r="H58" s="27" t="s">
        <v>49</v>
      </c>
      <c r="I58" s="25">
        <f t="shared" si="7"/>
        <v>562</v>
      </c>
      <c r="J58" s="24">
        <f>K58</f>
        <v>562</v>
      </c>
      <c r="K58" s="24">
        <v>562</v>
      </c>
      <c r="L58" s="24"/>
      <c r="M58" s="24"/>
      <c r="N58" s="25"/>
      <c r="O58" s="16" t="s">
        <v>30</v>
      </c>
      <c r="P58" s="41">
        <f t="shared" si="0"/>
        <v>562</v>
      </c>
      <c r="Q58" s="41">
        <f t="shared" si="1"/>
        <v>0</v>
      </c>
      <c r="R58" s="41">
        <f t="shared" si="2"/>
        <v>0</v>
      </c>
    </row>
    <row r="59" spans="1:18" s="29" customFormat="1" ht="29.25" customHeight="1">
      <c r="A59" s="8"/>
      <c r="B59" s="31" t="s">
        <v>56</v>
      </c>
      <c r="C59" s="22" t="s">
        <v>26</v>
      </c>
      <c r="D59" s="22">
        <v>2015</v>
      </c>
      <c r="E59" s="22">
        <v>2015</v>
      </c>
      <c r="F59" s="27">
        <v>1</v>
      </c>
      <c r="G59" s="27">
        <v>1</v>
      </c>
      <c r="H59" s="27" t="s">
        <v>49</v>
      </c>
      <c r="I59" s="25">
        <f t="shared" si="7"/>
        <v>493.1</v>
      </c>
      <c r="J59" s="24">
        <f aca="true" t="shared" si="9" ref="J59:J68">K59</f>
        <v>493.1</v>
      </c>
      <c r="K59" s="24">
        <v>493.1</v>
      </c>
      <c r="L59" s="24"/>
      <c r="M59" s="24"/>
      <c r="N59" s="25"/>
      <c r="O59" s="16" t="s">
        <v>30</v>
      </c>
      <c r="P59" s="41">
        <f t="shared" si="0"/>
        <v>493.1</v>
      </c>
      <c r="Q59" s="41">
        <f t="shared" si="1"/>
        <v>0</v>
      </c>
      <c r="R59" s="41">
        <f t="shared" si="2"/>
        <v>0</v>
      </c>
    </row>
    <row r="60" spans="1:18" s="29" customFormat="1" ht="29.25" customHeight="1" hidden="1">
      <c r="A60" s="8"/>
      <c r="B60" s="31" t="s">
        <v>57</v>
      </c>
      <c r="C60" s="22" t="s">
        <v>26</v>
      </c>
      <c r="D60" s="22">
        <v>2015</v>
      </c>
      <c r="E60" s="22">
        <v>2015</v>
      </c>
      <c r="F60" s="27">
        <v>4</v>
      </c>
      <c r="G60" s="27">
        <v>4</v>
      </c>
      <c r="H60" s="27" t="s">
        <v>49</v>
      </c>
      <c r="I60" s="24">
        <v>480.15</v>
      </c>
      <c r="J60" s="24">
        <f t="shared" si="9"/>
        <v>0</v>
      </c>
      <c r="K60" s="24"/>
      <c r="L60" s="24"/>
      <c r="M60" s="24"/>
      <c r="N60" s="25"/>
      <c r="O60" s="16"/>
      <c r="P60" s="41">
        <f t="shared" si="0"/>
        <v>0</v>
      </c>
      <c r="Q60" s="41">
        <f t="shared" si="1"/>
        <v>480.15</v>
      </c>
      <c r="R60" s="41">
        <f t="shared" si="2"/>
        <v>0</v>
      </c>
    </row>
    <row r="61" spans="1:18" s="29" customFormat="1" ht="29.25" customHeight="1">
      <c r="A61" s="8"/>
      <c r="B61" s="31" t="s">
        <v>204</v>
      </c>
      <c r="C61" s="22" t="s">
        <v>26</v>
      </c>
      <c r="D61" s="22">
        <v>2015</v>
      </c>
      <c r="E61" s="22">
        <v>2015</v>
      </c>
      <c r="F61" s="27">
        <v>4</v>
      </c>
      <c r="G61" s="27">
        <v>4</v>
      </c>
      <c r="H61" s="27" t="s">
        <v>49</v>
      </c>
      <c r="I61" s="25">
        <f>K61</f>
        <v>480.15</v>
      </c>
      <c r="J61" s="24">
        <f t="shared" si="9"/>
        <v>480.15</v>
      </c>
      <c r="K61" s="24">
        <v>480.15</v>
      </c>
      <c r="L61" s="24"/>
      <c r="M61" s="24"/>
      <c r="N61" s="25"/>
      <c r="O61" s="16" t="s">
        <v>30</v>
      </c>
      <c r="P61" s="41">
        <f t="shared" si="0"/>
        <v>480.15</v>
      </c>
      <c r="Q61" s="41">
        <f t="shared" si="1"/>
        <v>0</v>
      </c>
      <c r="R61" s="41">
        <f t="shared" si="2"/>
        <v>0</v>
      </c>
    </row>
    <row r="62" spans="1:18" s="29" customFormat="1" ht="29.25" customHeight="1">
      <c r="A62" s="8"/>
      <c r="B62" s="31" t="s">
        <v>50</v>
      </c>
      <c r="C62" s="22" t="s">
        <v>26</v>
      </c>
      <c r="D62" s="22">
        <v>2016</v>
      </c>
      <c r="E62" s="22">
        <v>2016</v>
      </c>
      <c r="F62" s="27">
        <v>6</v>
      </c>
      <c r="G62" s="27">
        <v>6</v>
      </c>
      <c r="H62" s="27" t="s">
        <v>49</v>
      </c>
      <c r="I62" s="25">
        <f>K62</f>
        <v>1727.88</v>
      </c>
      <c r="J62" s="24">
        <f t="shared" si="9"/>
        <v>1727.88</v>
      </c>
      <c r="K62" s="24">
        <v>1727.88</v>
      </c>
      <c r="L62" s="24"/>
      <c r="M62" s="24"/>
      <c r="N62" s="25"/>
      <c r="O62" s="16" t="s">
        <v>30</v>
      </c>
      <c r="P62" s="41">
        <f t="shared" si="0"/>
        <v>1727.88</v>
      </c>
      <c r="Q62" s="41">
        <f t="shared" si="1"/>
        <v>0</v>
      </c>
      <c r="R62" s="41">
        <f t="shared" si="2"/>
        <v>0</v>
      </c>
    </row>
    <row r="63" spans="1:18" s="29" customFormat="1" ht="29.25" customHeight="1">
      <c r="A63" s="8"/>
      <c r="B63" s="31" t="s">
        <v>51</v>
      </c>
      <c r="C63" s="22" t="s">
        <v>26</v>
      </c>
      <c r="D63" s="22">
        <v>2016</v>
      </c>
      <c r="E63" s="22">
        <v>2016</v>
      </c>
      <c r="F63" s="27">
        <v>5</v>
      </c>
      <c r="G63" s="27">
        <v>5</v>
      </c>
      <c r="H63" s="27" t="s">
        <v>49</v>
      </c>
      <c r="I63" s="25">
        <f aca="true" t="shared" si="10" ref="I63:I68">K63</f>
        <v>520.52</v>
      </c>
      <c r="J63" s="24">
        <f t="shared" si="9"/>
        <v>520.52</v>
      </c>
      <c r="K63" s="24">
        <v>520.52</v>
      </c>
      <c r="L63" s="24"/>
      <c r="M63" s="24"/>
      <c r="N63" s="25"/>
      <c r="O63" s="16" t="s">
        <v>30</v>
      </c>
      <c r="P63" s="41">
        <f t="shared" si="0"/>
        <v>520.52</v>
      </c>
      <c r="Q63" s="41">
        <f t="shared" si="1"/>
        <v>0</v>
      </c>
      <c r="R63" s="41">
        <f t="shared" si="2"/>
        <v>0</v>
      </c>
    </row>
    <row r="64" spans="1:18" s="29" customFormat="1" ht="29.25" customHeight="1">
      <c r="A64" s="8"/>
      <c r="B64" s="31" t="s">
        <v>52</v>
      </c>
      <c r="C64" s="22" t="s">
        <v>26</v>
      </c>
      <c r="D64" s="22">
        <v>2016</v>
      </c>
      <c r="E64" s="22">
        <v>2016</v>
      </c>
      <c r="F64" s="27">
        <v>4</v>
      </c>
      <c r="G64" s="27">
        <v>4</v>
      </c>
      <c r="H64" s="27" t="s">
        <v>49</v>
      </c>
      <c r="I64" s="25">
        <f t="shared" si="10"/>
        <v>416.42</v>
      </c>
      <c r="J64" s="24">
        <f t="shared" si="9"/>
        <v>416.42</v>
      </c>
      <c r="K64" s="24">
        <v>416.42</v>
      </c>
      <c r="L64" s="24"/>
      <c r="M64" s="24"/>
      <c r="N64" s="25"/>
      <c r="O64" s="16" t="s">
        <v>30</v>
      </c>
      <c r="P64" s="41">
        <f t="shared" si="0"/>
        <v>416.42</v>
      </c>
      <c r="Q64" s="41">
        <f t="shared" si="1"/>
        <v>0</v>
      </c>
      <c r="R64" s="41">
        <f t="shared" si="2"/>
        <v>0</v>
      </c>
    </row>
    <row r="65" spans="1:18" s="29" customFormat="1" ht="29.25" customHeight="1">
      <c r="A65" s="8"/>
      <c r="B65" s="31" t="s">
        <v>53</v>
      </c>
      <c r="C65" s="22" t="s">
        <v>26</v>
      </c>
      <c r="D65" s="22">
        <v>2016</v>
      </c>
      <c r="E65" s="22">
        <v>2016</v>
      </c>
      <c r="F65" s="27">
        <v>1</v>
      </c>
      <c r="G65" s="27">
        <v>1</v>
      </c>
      <c r="H65" s="27" t="s">
        <v>49</v>
      </c>
      <c r="I65" s="25">
        <f t="shared" si="10"/>
        <v>430.9</v>
      </c>
      <c r="J65" s="24">
        <f t="shared" si="9"/>
        <v>430.9</v>
      </c>
      <c r="K65" s="24">
        <v>430.9</v>
      </c>
      <c r="L65" s="24"/>
      <c r="M65" s="24"/>
      <c r="N65" s="25"/>
      <c r="O65" s="16" t="s">
        <v>30</v>
      </c>
      <c r="P65" s="41">
        <f t="shared" si="0"/>
        <v>430.9</v>
      </c>
      <c r="Q65" s="41">
        <f t="shared" si="1"/>
        <v>0</v>
      </c>
      <c r="R65" s="41">
        <f t="shared" si="2"/>
        <v>0</v>
      </c>
    </row>
    <row r="66" spans="1:18" s="29" customFormat="1" ht="29.25" customHeight="1">
      <c r="A66" s="8"/>
      <c r="B66" s="31" t="s">
        <v>54</v>
      </c>
      <c r="C66" s="22" t="s">
        <v>26</v>
      </c>
      <c r="D66" s="22">
        <v>2016</v>
      </c>
      <c r="E66" s="22">
        <v>2016</v>
      </c>
      <c r="F66" s="27">
        <v>2</v>
      </c>
      <c r="G66" s="27">
        <v>2</v>
      </c>
      <c r="H66" s="27" t="s">
        <v>49</v>
      </c>
      <c r="I66" s="25">
        <f t="shared" si="10"/>
        <v>154.87</v>
      </c>
      <c r="J66" s="24">
        <f t="shared" si="9"/>
        <v>154.87</v>
      </c>
      <c r="K66" s="24">
        <v>154.87</v>
      </c>
      <c r="L66" s="24"/>
      <c r="M66" s="24"/>
      <c r="N66" s="25"/>
      <c r="O66" s="16" t="s">
        <v>30</v>
      </c>
      <c r="P66" s="41">
        <f t="shared" si="0"/>
        <v>154.87</v>
      </c>
      <c r="Q66" s="41">
        <f t="shared" si="1"/>
        <v>0</v>
      </c>
      <c r="R66" s="41">
        <f t="shared" si="2"/>
        <v>0</v>
      </c>
    </row>
    <row r="67" spans="1:18" s="29" customFormat="1" ht="29.25" customHeight="1">
      <c r="A67" s="8"/>
      <c r="B67" s="31" t="s">
        <v>58</v>
      </c>
      <c r="C67" s="22" t="s">
        <v>26</v>
      </c>
      <c r="D67" s="22">
        <v>2016</v>
      </c>
      <c r="E67" s="22">
        <v>2016</v>
      </c>
      <c r="F67" s="27"/>
      <c r="G67" s="27"/>
      <c r="H67" s="27"/>
      <c r="I67" s="25">
        <f t="shared" si="10"/>
        <v>4515.93</v>
      </c>
      <c r="J67" s="24">
        <f t="shared" si="9"/>
        <v>4515.93</v>
      </c>
      <c r="K67" s="24">
        <v>4515.93</v>
      </c>
      <c r="L67" s="24"/>
      <c r="M67" s="24"/>
      <c r="N67" s="25"/>
      <c r="O67" s="16" t="s">
        <v>30</v>
      </c>
      <c r="P67" s="41">
        <f t="shared" si="0"/>
        <v>4515.93</v>
      </c>
      <c r="Q67" s="41">
        <f t="shared" si="1"/>
        <v>0</v>
      </c>
      <c r="R67" s="41">
        <f t="shared" si="2"/>
        <v>0</v>
      </c>
    </row>
    <row r="68" spans="1:18" s="29" customFormat="1" ht="29.25" customHeight="1">
      <c r="A68" s="8"/>
      <c r="B68" s="31" t="s">
        <v>59</v>
      </c>
      <c r="C68" s="22" t="s">
        <v>26</v>
      </c>
      <c r="D68" s="22">
        <v>2016</v>
      </c>
      <c r="E68" s="22">
        <v>2016</v>
      </c>
      <c r="F68" s="27">
        <v>2</v>
      </c>
      <c r="G68" s="27">
        <v>2</v>
      </c>
      <c r="H68" s="27" t="s">
        <v>49</v>
      </c>
      <c r="I68" s="25">
        <f t="shared" si="10"/>
        <v>247.71</v>
      </c>
      <c r="J68" s="24">
        <f t="shared" si="9"/>
        <v>247.71</v>
      </c>
      <c r="K68" s="24">
        <v>247.71</v>
      </c>
      <c r="L68" s="24"/>
      <c r="M68" s="24"/>
      <c r="N68" s="25"/>
      <c r="O68" s="16" t="s">
        <v>30</v>
      </c>
      <c r="P68" s="41">
        <f t="shared" si="0"/>
        <v>247.71</v>
      </c>
      <c r="Q68" s="41">
        <f t="shared" si="1"/>
        <v>0</v>
      </c>
      <c r="R68" s="41">
        <f t="shared" si="2"/>
        <v>0</v>
      </c>
    </row>
    <row r="69" spans="1:18" s="29" customFormat="1" ht="40.5" customHeight="1">
      <c r="A69" s="8"/>
      <c r="B69" s="31" t="s">
        <v>196</v>
      </c>
      <c r="C69" s="22" t="s">
        <v>26</v>
      </c>
      <c r="D69" s="22">
        <v>2017</v>
      </c>
      <c r="E69" s="22">
        <v>2017</v>
      </c>
      <c r="F69" s="27">
        <v>3</v>
      </c>
      <c r="G69" s="27">
        <v>3</v>
      </c>
      <c r="H69" s="27" t="s">
        <v>49</v>
      </c>
      <c r="I69" s="25">
        <f>K69</f>
        <v>712</v>
      </c>
      <c r="J69" s="24">
        <f>K69</f>
        <v>712</v>
      </c>
      <c r="K69" s="24">
        <v>712</v>
      </c>
      <c r="L69" s="24"/>
      <c r="M69" s="24"/>
      <c r="N69" s="25"/>
      <c r="O69" s="16" t="s">
        <v>30</v>
      </c>
      <c r="P69" s="41">
        <f t="shared" si="0"/>
        <v>712</v>
      </c>
      <c r="Q69" s="41">
        <f t="shared" si="1"/>
        <v>0</v>
      </c>
      <c r="R69" s="41">
        <f t="shared" si="2"/>
        <v>0</v>
      </c>
    </row>
    <row r="70" spans="1:18" s="29" customFormat="1" ht="29.25" customHeight="1">
      <c r="A70" s="8"/>
      <c r="B70" s="31" t="s">
        <v>197</v>
      </c>
      <c r="C70" s="22" t="s">
        <v>26</v>
      </c>
      <c r="D70" s="22">
        <v>2017</v>
      </c>
      <c r="E70" s="22">
        <v>2017</v>
      </c>
      <c r="F70" s="27">
        <v>4</v>
      </c>
      <c r="G70" s="27">
        <v>4</v>
      </c>
      <c r="H70" s="27" t="s">
        <v>49</v>
      </c>
      <c r="I70" s="25">
        <f aca="true" t="shared" si="11" ref="I70:I75">K70</f>
        <v>2654.75</v>
      </c>
      <c r="J70" s="24">
        <f aca="true" t="shared" si="12" ref="J70:J75">K70</f>
        <v>2654.75</v>
      </c>
      <c r="K70" s="24">
        <v>2654.75</v>
      </c>
      <c r="L70" s="24"/>
      <c r="M70" s="24"/>
      <c r="N70" s="25"/>
      <c r="O70" s="16" t="s">
        <v>30</v>
      </c>
      <c r="P70" s="41">
        <f t="shared" si="0"/>
        <v>2654.75</v>
      </c>
      <c r="Q70" s="41">
        <f t="shared" si="1"/>
        <v>0</v>
      </c>
      <c r="R70" s="41">
        <f t="shared" si="2"/>
        <v>0</v>
      </c>
    </row>
    <row r="71" spans="1:18" s="29" customFormat="1" ht="29.25" customHeight="1">
      <c r="A71" s="8"/>
      <c r="B71" s="31" t="s">
        <v>120</v>
      </c>
      <c r="C71" s="22" t="s">
        <v>26</v>
      </c>
      <c r="D71" s="22">
        <v>2017</v>
      </c>
      <c r="E71" s="22">
        <v>2017</v>
      </c>
      <c r="F71" s="27">
        <v>1</v>
      </c>
      <c r="G71" s="27">
        <v>1</v>
      </c>
      <c r="H71" s="27" t="s">
        <v>49</v>
      </c>
      <c r="I71" s="25">
        <f t="shared" si="11"/>
        <v>485.82</v>
      </c>
      <c r="J71" s="24">
        <f t="shared" si="12"/>
        <v>485.82</v>
      </c>
      <c r="K71" s="24">
        <v>485.82</v>
      </c>
      <c r="L71" s="24"/>
      <c r="M71" s="24"/>
      <c r="N71" s="25"/>
      <c r="O71" s="16" t="s">
        <v>30</v>
      </c>
      <c r="P71" s="41">
        <f t="shared" si="0"/>
        <v>485.82</v>
      </c>
      <c r="Q71" s="41">
        <f t="shared" si="1"/>
        <v>0</v>
      </c>
      <c r="R71" s="41">
        <f t="shared" si="2"/>
        <v>0</v>
      </c>
    </row>
    <row r="72" spans="1:18" s="29" customFormat="1" ht="29.25" customHeight="1">
      <c r="A72" s="8"/>
      <c r="B72" s="31" t="s">
        <v>121</v>
      </c>
      <c r="C72" s="22" t="s">
        <v>26</v>
      </c>
      <c r="D72" s="22">
        <v>2017</v>
      </c>
      <c r="E72" s="22">
        <v>2017</v>
      </c>
      <c r="F72" s="27">
        <v>1</v>
      </c>
      <c r="G72" s="27">
        <v>1</v>
      </c>
      <c r="H72" s="27" t="s">
        <v>49</v>
      </c>
      <c r="I72" s="25">
        <f t="shared" si="11"/>
        <v>971</v>
      </c>
      <c r="J72" s="24">
        <f t="shared" si="12"/>
        <v>971</v>
      </c>
      <c r="K72" s="24">
        <v>971</v>
      </c>
      <c r="L72" s="24"/>
      <c r="M72" s="24"/>
      <c r="N72" s="25"/>
      <c r="O72" s="16" t="s">
        <v>30</v>
      </c>
      <c r="P72" s="41">
        <f aca="true" t="shared" si="13" ref="P72:P143">L72+K72</f>
        <v>971</v>
      </c>
      <c r="Q72" s="41">
        <f aca="true" t="shared" si="14" ref="Q72:Q143">I72-P72</f>
        <v>0</v>
      </c>
      <c r="R72" s="41">
        <f aca="true" t="shared" si="15" ref="R72:R143">J72-P72</f>
        <v>0</v>
      </c>
    </row>
    <row r="73" spans="1:18" s="29" customFormat="1" ht="29.25" customHeight="1">
      <c r="A73" s="8"/>
      <c r="B73" s="31" t="s">
        <v>122</v>
      </c>
      <c r="C73" s="22" t="s">
        <v>26</v>
      </c>
      <c r="D73" s="22">
        <v>2017</v>
      </c>
      <c r="E73" s="22">
        <v>2017</v>
      </c>
      <c r="F73" s="27">
        <v>2</v>
      </c>
      <c r="G73" s="27">
        <v>2</v>
      </c>
      <c r="H73" s="27" t="s">
        <v>49</v>
      </c>
      <c r="I73" s="25">
        <f t="shared" si="11"/>
        <v>533.01</v>
      </c>
      <c r="J73" s="24">
        <f t="shared" si="12"/>
        <v>533.01</v>
      </c>
      <c r="K73" s="24">
        <v>533.01</v>
      </c>
      <c r="L73" s="24"/>
      <c r="M73" s="24"/>
      <c r="N73" s="25"/>
      <c r="O73" s="16" t="s">
        <v>30</v>
      </c>
      <c r="P73" s="41">
        <f t="shared" si="13"/>
        <v>533.01</v>
      </c>
      <c r="Q73" s="41">
        <f t="shared" si="14"/>
        <v>0</v>
      </c>
      <c r="R73" s="41">
        <f t="shared" si="15"/>
        <v>0</v>
      </c>
    </row>
    <row r="74" spans="1:18" s="29" customFormat="1" ht="38.25">
      <c r="A74" s="8"/>
      <c r="B74" s="31" t="s">
        <v>198</v>
      </c>
      <c r="C74" s="22" t="s">
        <v>26</v>
      </c>
      <c r="D74" s="22">
        <v>2017</v>
      </c>
      <c r="E74" s="22">
        <v>2017</v>
      </c>
      <c r="F74" s="27"/>
      <c r="G74" s="27"/>
      <c r="H74" s="27"/>
      <c r="I74" s="25">
        <f t="shared" si="11"/>
        <v>614.93</v>
      </c>
      <c r="J74" s="24">
        <f t="shared" si="12"/>
        <v>614.93</v>
      </c>
      <c r="K74" s="24">
        <v>614.93</v>
      </c>
      <c r="L74" s="49"/>
      <c r="M74" s="49"/>
      <c r="N74" s="25"/>
      <c r="O74" s="16" t="s">
        <v>30</v>
      </c>
      <c r="P74" s="41">
        <f t="shared" si="13"/>
        <v>614.93</v>
      </c>
      <c r="Q74" s="41">
        <f t="shared" si="14"/>
        <v>0</v>
      </c>
      <c r="R74" s="41">
        <f t="shared" si="15"/>
        <v>0</v>
      </c>
    </row>
    <row r="75" spans="1:18" s="29" customFormat="1" ht="29.25" customHeight="1">
      <c r="A75" s="8"/>
      <c r="B75" s="31" t="s">
        <v>123</v>
      </c>
      <c r="C75" s="22" t="s">
        <v>26</v>
      </c>
      <c r="D75" s="22">
        <v>2017</v>
      </c>
      <c r="E75" s="22">
        <v>2017</v>
      </c>
      <c r="F75" s="27">
        <v>2</v>
      </c>
      <c r="G75" s="27">
        <v>2</v>
      </c>
      <c r="H75" s="27" t="s">
        <v>49</v>
      </c>
      <c r="I75" s="25">
        <f t="shared" si="11"/>
        <v>154.87</v>
      </c>
      <c r="J75" s="24">
        <f t="shared" si="12"/>
        <v>154.87</v>
      </c>
      <c r="K75" s="24">
        <v>154.87</v>
      </c>
      <c r="L75" s="24"/>
      <c r="M75" s="24"/>
      <c r="N75" s="25"/>
      <c r="O75" s="16" t="s">
        <v>30</v>
      </c>
      <c r="P75" s="41">
        <f t="shared" si="13"/>
        <v>154.87</v>
      </c>
      <c r="Q75" s="41">
        <f t="shared" si="14"/>
        <v>0</v>
      </c>
      <c r="R75" s="41">
        <f t="shared" si="15"/>
        <v>0</v>
      </c>
    </row>
    <row r="76" spans="1:18" s="29" customFormat="1" ht="29.25" customHeight="1">
      <c r="A76" s="8"/>
      <c r="B76" s="31" t="s">
        <v>124</v>
      </c>
      <c r="C76" s="22" t="s">
        <v>26</v>
      </c>
      <c r="D76" s="22">
        <v>2017</v>
      </c>
      <c r="E76" s="22">
        <v>2017</v>
      </c>
      <c r="F76" s="27">
        <v>1</v>
      </c>
      <c r="G76" s="27">
        <v>1</v>
      </c>
      <c r="H76" s="27" t="s">
        <v>125</v>
      </c>
      <c r="I76" s="25">
        <f aca="true" t="shared" si="16" ref="I76:I84">K76</f>
        <v>1401</v>
      </c>
      <c r="J76" s="24">
        <f aca="true" t="shared" si="17" ref="J76:J84">K76</f>
        <v>1401</v>
      </c>
      <c r="K76" s="24">
        <v>1401</v>
      </c>
      <c r="L76" s="24"/>
      <c r="M76" s="24"/>
      <c r="N76" s="25"/>
      <c r="O76" s="16" t="s">
        <v>30</v>
      </c>
      <c r="P76" s="41">
        <f t="shared" si="13"/>
        <v>1401</v>
      </c>
      <c r="Q76" s="41">
        <f t="shared" si="14"/>
        <v>0</v>
      </c>
      <c r="R76" s="41">
        <f t="shared" si="15"/>
        <v>0</v>
      </c>
    </row>
    <row r="77" spans="1:18" s="29" customFormat="1" ht="29.25" customHeight="1">
      <c r="A77" s="8"/>
      <c r="B77" s="31" t="s">
        <v>145</v>
      </c>
      <c r="C77" s="22" t="s">
        <v>26</v>
      </c>
      <c r="D77" s="22">
        <v>2018</v>
      </c>
      <c r="E77" s="22">
        <v>2018</v>
      </c>
      <c r="F77" s="27"/>
      <c r="G77" s="27"/>
      <c r="H77" s="27"/>
      <c r="I77" s="25">
        <f t="shared" si="16"/>
        <v>2611.01</v>
      </c>
      <c r="J77" s="24">
        <f t="shared" si="17"/>
        <v>2611.01</v>
      </c>
      <c r="K77" s="25">
        <v>2611.01</v>
      </c>
      <c r="L77" s="24"/>
      <c r="M77" s="24"/>
      <c r="N77" s="25"/>
      <c r="O77" s="16" t="s">
        <v>30</v>
      </c>
      <c r="P77" s="41">
        <f t="shared" si="13"/>
        <v>2611.01</v>
      </c>
      <c r="Q77" s="41">
        <f t="shared" si="14"/>
        <v>0</v>
      </c>
      <c r="R77" s="41">
        <f t="shared" si="15"/>
        <v>0</v>
      </c>
    </row>
    <row r="78" spans="1:18" s="29" customFormat="1" ht="29.25" customHeight="1">
      <c r="A78" s="8"/>
      <c r="B78" s="31" t="s">
        <v>146</v>
      </c>
      <c r="C78" s="22" t="s">
        <v>26</v>
      </c>
      <c r="D78" s="22">
        <v>2018</v>
      </c>
      <c r="E78" s="22">
        <v>2018</v>
      </c>
      <c r="F78" s="27"/>
      <c r="G78" s="27"/>
      <c r="H78" s="27"/>
      <c r="I78" s="25">
        <f t="shared" si="16"/>
        <v>1455</v>
      </c>
      <c r="J78" s="24">
        <f t="shared" si="17"/>
        <v>1455</v>
      </c>
      <c r="K78" s="25">
        <v>1455</v>
      </c>
      <c r="L78" s="24"/>
      <c r="M78" s="24"/>
      <c r="N78" s="25"/>
      <c r="O78" s="16" t="s">
        <v>30</v>
      </c>
      <c r="P78" s="41">
        <f t="shared" si="13"/>
        <v>1455</v>
      </c>
      <c r="Q78" s="41">
        <f t="shared" si="14"/>
        <v>0</v>
      </c>
      <c r="R78" s="41">
        <f t="shared" si="15"/>
        <v>0</v>
      </c>
    </row>
    <row r="79" spans="1:18" s="29" customFormat="1" ht="29.25" customHeight="1">
      <c r="A79" s="8"/>
      <c r="B79" s="31" t="s">
        <v>147</v>
      </c>
      <c r="C79" s="22" t="s">
        <v>26</v>
      </c>
      <c r="D79" s="22">
        <v>2018</v>
      </c>
      <c r="E79" s="22">
        <v>2018</v>
      </c>
      <c r="F79" s="27">
        <v>1</v>
      </c>
      <c r="G79" s="27">
        <v>1</v>
      </c>
      <c r="H79" s="27" t="s">
        <v>49</v>
      </c>
      <c r="I79" s="25">
        <f t="shared" si="16"/>
        <v>223.41</v>
      </c>
      <c r="J79" s="24">
        <f t="shared" si="17"/>
        <v>223.41</v>
      </c>
      <c r="K79" s="25">
        <v>223.41</v>
      </c>
      <c r="L79" s="24"/>
      <c r="M79" s="24"/>
      <c r="N79" s="25"/>
      <c r="O79" s="16" t="s">
        <v>30</v>
      </c>
      <c r="P79" s="41">
        <f t="shared" si="13"/>
        <v>223.41</v>
      </c>
      <c r="Q79" s="41">
        <f t="shared" si="14"/>
        <v>0</v>
      </c>
      <c r="R79" s="41">
        <f t="shared" si="15"/>
        <v>0</v>
      </c>
    </row>
    <row r="80" spans="1:18" s="29" customFormat="1" ht="29.25" customHeight="1">
      <c r="A80" s="8"/>
      <c r="B80" s="31" t="s">
        <v>148</v>
      </c>
      <c r="C80" s="22" t="s">
        <v>26</v>
      </c>
      <c r="D80" s="22">
        <v>2018</v>
      </c>
      <c r="E80" s="22">
        <v>2018</v>
      </c>
      <c r="F80" s="27">
        <v>10</v>
      </c>
      <c r="G80" s="27">
        <v>10</v>
      </c>
      <c r="H80" s="27" t="s">
        <v>49</v>
      </c>
      <c r="I80" s="25">
        <f t="shared" si="16"/>
        <v>5552.27</v>
      </c>
      <c r="J80" s="24">
        <f t="shared" si="17"/>
        <v>5552.27</v>
      </c>
      <c r="K80" s="24">
        <v>5552.27</v>
      </c>
      <c r="L80" s="24"/>
      <c r="M80" s="24"/>
      <c r="N80" s="25"/>
      <c r="O80" s="16" t="s">
        <v>30</v>
      </c>
      <c r="P80" s="41">
        <f t="shared" si="13"/>
        <v>5552.27</v>
      </c>
      <c r="Q80" s="41">
        <f t="shared" si="14"/>
        <v>0</v>
      </c>
      <c r="R80" s="41">
        <f t="shared" si="15"/>
        <v>0</v>
      </c>
    </row>
    <row r="81" spans="1:18" s="29" customFormat="1" ht="30" customHeight="1">
      <c r="A81" s="8"/>
      <c r="B81" s="24" t="s">
        <v>149</v>
      </c>
      <c r="C81" s="24" t="s">
        <v>26</v>
      </c>
      <c r="D81" s="22">
        <v>2018</v>
      </c>
      <c r="E81" s="22">
        <v>2018</v>
      </c>
      <c r="F81" s="24">
        <v>1</v>
      </c>
      <c r="G81" s="24">
        <v>1</v>
      </c>
      <c r="H81" s="24" t="s">
        <v>49</v>
      </c>
      <c r="I81" s="25">
        <f t="shared" si="16"/>
        <v>493.1</v>
      </c>
      <c r="J81" s="24">
        <f t="shared" si="17"/>
        <v>493.1</v>
      </c>
      <c r="K81" s="24">
        <v>493.1</v>
      </c>
      <c r="L81" s="24"/>
      <c r="M81" s="24"/>
      <c r="N81" s="24"/>
      <c r="O81" s="16" t="s">
        <v>30</v>
      </c>
      <c r="P81" s="41">
        <f t="shared" si="13"/>
        <v>493.1</v>
      </c>
      <c r="Q81" s="41">
        <f t="shared" si="14"/>
        <v>0</v>
      </c>
      <c r="R81" s="41">
        <f t="shared" si="15"/>
        <v>0</v>
      </c>
    </row>
    <row r="82" spans="1:18" s="29" customFormat="1" ht="30" customHeight="1">
      <c r="A82" s="8"/>
      <c r="B82" s="31" t="s">
        <v>160</v>
      </c>
      <c r="C82" s="24" t="s">
        <v>26</v>
      </c>
      <c r="D82" s="22">
        <v>2019</v>
      </c>
      <c r="E82" s="22">
        <v>2019</v>
      </c>
      <c r="F82" s="24">
        <v>8</v>
      </c>
      <c r="G82" s="24">
        <v>8</v>
      </c>
      <c r="H82" s="24"/>
      <c r="I82" s="25">
        <f t="shared" si="16"/>
        <v>4515.93</v>
      </c>
      <c r="J82" s="24">
        <f t="shared" si="17"/>
        <v>4515.93</v>
      </c>
      <c r="K82" s="25">
        <v>4515.93</v>
      </c>
      <c r="L82" s="24"/>
      <c r="M82" s="24"/>
      <c r="N82" s="24"/>
      <c r="O82" s="16" t="s">
        <v>30</v>
      </c>
      <c r="P82" s="41">
        <f t="shared" si="13"/>
        <v>4515.93</v>
      </c>
      <c r="Q82" s="41">
        <f t="shared" si="14"/>
        <v>0</v>
      </c>
      <c r="R82" s="41">
        <f t="shared" si="15"/>
        <v>0</v>
      </c>
    </row>
    <row r="83" spans="1:18" s="29" customFormat="1" ht="30" customHeight="1">
      <c r="A83" s="8"/>
      <c r="B83" s="31" t="s">
        <v>161</v>
      </c>
      <c r="C83" s="24" t="s">
        <v>26</v>
      </c>
      <c r="D83" s="22">
        <v>2019</v>
      </c>
      <c r="E83" s="22">
        <v>2019</v>
      </c>
      <c r="F83" s="24">
        <v>6</v>
      </c>
      <c r="G83" s="24">
        <v>6</v>
      </c>
      <c r="H83" s="24" t="s">
        <v>49</v>
      </c>
      <c r="I83" s="25">
        <f t="shared" si="16"/>
        <v>247.71</v>
      </c>
      <c r="J83" s="24">
        <f t="shared" si="17"/>
        <v>247.71</v>
      </c>
      <c r="K83" s="25">
        <v>247.71</v>
      </c>
      <c r="L83" s="24"/>
      <c r="M83" s="24"/>
      <c r="N83" s="24"/>
      <c r="O83" s="16" t="s">
        <v>30</v>
      </c>
      <c r="P83" s="41">
        <f t="shared" si="13"/>
        <v>247.71</v>
      </c>
      <c r="Q83" s="41">
        <f t="shared" si="14"/>
        <v>0</v>
      </c>
      <c r="R83" s="41">
        <f t="shared" si="15"/>
        <v>0</v>
      </c>
    </row>
    <row r="84" spans="1:18" s="29" customFormat="1" ht="30" customHeight="1">
      <c r="A84" s="8"/>
      <c r="B84" s="31" t="s">
        <v>162</v>
      </c>
      <c r="C84" s="24" t="s">
        <v>26</v>
      </c>
      <c r="D84" s="22">
        <v>2019</v>
      </c>
      <c r="E84" s="22">
        <v>2019</v>
      </c>
      <c r="F84" s="24">
        <v>22</v>
      </c>
      <c r="G84" s="24">
        <v>22</v>
      </c>
      <c r="H84" s="24" t="s">
        <v>49</v>
      </c>
      <c r="I84" s="25">
        <f t="shared" si="16"/>
        <v>765.8</v>
      </c>
      <c r="J84" s="24">
        <f t="shared" si="17"/>
        <v>765.8</v>
      </c>
      <c r="K84" s="25">
        <v>765.8</v>
      </c>
      <c r="L84" s="24"/>
      <c r="M84" s="24"/>
      <c r="N84" s="24"/>
      <c r="O84" s="16" t="s">
        <v>30</v>
      </c>
      <c r="P84" s="41">
        <f t="shared" si="13"/>
        <v>765.8</v>
      </c>
      <c r="Q84" s="41">
        <f t="shared" si="14"/>
        <v>0</v>
      </c>
      <c r="R84" s="41">
        <f t="shared" si="15"/>
        <v>0</v>
      </c>
    </row>
    <row r="85" spans="1:18" s="29" customFormat="1" ht="29.25" customHeight="1">
      <c r="A85" s="4" t="s">
        <v>60</v>
      </c>
      <c r="B85" s="19" t="s">
        <v>61</v>
      </c>
      <c r="C85" s="19"/>
      <c r="D85" s="19"/>
      <c r="E85" s="19"/>
      <c r="F85" s="33"/>
      <c r="G85" s="33"/>
      <c r="H85" s="33"/>
      <c r="I85" s="14">
        <f>J85+M85+N85</f>
        <v>10324.5</v>
      </c>
      <c r="J85" s="14">
        <f>K85+L85</f>
        <v>10324.5</v>
      </c>
      <c r="K85" s="14">
        <f>SUM(K86:K91)</f>
        <v>10324.5</v>
      </c>
      <c r="L85" s="14">
        <f>SUM(L86:L87)</f>
        <v>0</v>
      </c>
      <c r="M85" s="14"/>
      <c r="N85" s="23"/>
      <c r="O85" s="20"/>
      <c r="P85" s="41">
        <f t="shared" si="13"/>
        <v>10324.5</v>
      </c>
      <c r="Q85" s="41">
        <f t="shared" si="14"/>
        <v>0</v>
      </c>
      <c r="R85" s="41">
        <f t="shared" si="15"/>
        <v>0</v>
      </c>
    </row>
    <row r="86" spans="1:18" s="29" customFormat="1" ht="25.5">
      <c r="A86" s="8"/>
      <c r="B86" s="31" t="s">
        <v>64</v>
      </c>
      <c r="C86" s="22" t="s">
        <v>26</v>
      </c>
      <c r="D86" s="22">
        <v>2015</v>
      </c>
      <c r="E86" s="22">
        <v>2015</v>
      </c>
      <c r="F86" s="27">
        <v>4</v>
      </c>
      <c r="G86" s="27">
        <v>4</v>
      </c>
      <c r="H86" s="27" t="s">
        <v>49</v>
      </c>
      <c r="I86" s="25">
        <f aca="true" t="shared" si="18" ref="I86:I91">K86</f>
        <v>2191.15</v>
      </c>
      <c r="J86" s="24">
        <f aca="true" t="shared" si="19" ref="J86:J91">K86</f>
        <v>2191.15</v>
      </c>
      <c r="K86" s="24">
        <v>2191.15</v>
      </c>
      <c r="L86" s="24"/>
      <c r="M86" s="24"/>
      <c r="N86" s="25"/>
      <c r="O86" s="22" t="s">
        <v>62</v>
      </c>
      <c r="P86" s="41">
        <f t="shared" si="13"/>
        <v>2191.15</v>
      </c>
      <c r="Q86" s="41">
        <f t="shared" si="14"/>
        <v>0</v>
      </c>
      <c r="R86" s="41">
        <f t="shared" si="15"/>
        <v>0</v>
      </c>
    </row>
    <row r="87" spans="1:18" s="29" customFormat="1" ht="25.5">
      <c r="A87" s="8"/>
      <c r="B87" s="22" t="s">
        <v>65</v>
      </c>
      <c r="C87" s="22" t="s">
        <v>26</v>
      </c>
      <c r="D87" s="22">
        <v>2016</v>
      </c>
      <c r="E87" s="22">
        <v>2016</v>
      </c>
      <c r="F87" s="27">
        <v>2</v>
      </c>
      <c r="G87" s="27">
        <v>2</v>
      </c>
      <c r="H87" s="27" t="s">
        <v>49</v>
      </c>
      <c r="I87" s="16">
        <f t="shared" si="18"/>
        <v>1682.75</v>
      </c>
      <c r="J87" s="24">
        <f t="shared" si="19"/>
        <v>1682.75</v>
      </c>
      <c r="K87" s="29">
        <v>1682.75</v>
      </c>
      <c r="L87" s="24"/>
      <c r="M87" s="24"/>
      <c r="N87" s="25"/>
      <c r="O87" s="22" t="s">
        <v>62</v>
      </c>
      <c r="P87" s="41">
        <f t="shared" si="13"/>
        <v>1682.75</v>
      </c>
      <c r="Q87" s="41">
        <f t="shared" si="14"/>
        <v>0</v>
      </c>
      <c r="R87" s="41">
        <f t="shared" si="15"/>
        <v>0</v>
      </c>
    </row>
    <row r="88" spans="1:18" s="29" customFormat="1" ht="25.5">
      <c r="A88" s="8"/>
      <c r="B88" s="31" t="s">
        <v>63</v>
      </c>
      <c r="C88" s="22" t="s">
        <v>26</v>
      </c>
      <c r="D88" s="22">
        <v>2017</v>
      </c>
      <c r="E88" s="22">
        <v>2017</v>
      </c>
      <c r="F88" s="27">
        <v>1</v>
      </c>
      <c r="G88" s="27">
        <v>1</v>
      </c>
      <c r="H88" s="27" t="s">
        <v>49</v>
      </c>
      <c r="I88" s="25">
        <f t="shared" si="18"/>
        <v>624.06</v>
      </c>
      <c r="J88" s="24">
        <f t="shared" si="19"/>
        <v>624.06</v>
      </c>
      <c r="K88" s="24">
        <v>624.06</v>
      </c>
      <c r="L88" s="24"/>
      <c r="M88" s="24"/>
      <c r="N88" s="25"/>
      <c r="O88" s="22" t="s">
        <v>62</v>
      </c>
      <c r="P88" s="41">
        <f t="shared" si="13"/>
        <v>624.06</v>
      </c>
      <c r="Q88" s="41">
        <f t="shared" si="14"/>
        <v>0</v>
      </c>
      <c r="R88" s="41">
        <f t="shared" si="15"/>
        <v>0</v>
      </c>
    </row>
    <row r="89" spans="1:18" s="29" customFormat="1" ht="25.5">
      <c r="A89" s="8"/>
      <c r="B89" s="31" t="s">
        <v>126</v>
      </c>
      <c r="C89" s="22" t="s">
        <v>26</v>
      </c>
      <c r="D89" s="22">
        <v>2017</v>
      </c>
      <c r="E89" s="22">
        <v>2017</v>
      </c>
      <c r="F89" s="27">
        <v>2</v>
      </c>
      <c r="G89" s="27">
        <v>2</v>
      </c>
      <c r="H89" s="27" t="s">
        <v>49</v>
      </c>
      <c r="I89" s="25">
        <f t="shared" si="18"/>
        <v>1248.12</v>
      </c>
      <c r="J89" s="24">
        <f t="shared" si="19"/>
        <v>1248.12</v>
      </c>
      <c r="K89" s="24">
        <v>1248.12</v>
      </c>
      <c r="L89" s="24"/>
      <c r="M89" s="24"/>
      <c r="N89" s="25"/>
      <c r="O89" s="22" t="s">
        <v>62</v>
      </c>
      <c r="P89" s="41">
        <f t="shared" si="13"/>
        <v>1248.12</v>
      </c>
      <c r="Q89" s="41">
        <f t="shared" si="14"/>
        <v>0</v>
      </c>
      <c r="R89" s="41">
        <f t="shared" si="15"/>
        <v>0</v>
      </c>
    </row>
    <row r="90" spans="1:19" s="29" customFormat="1" ht="25.5">
      <c r="A90" s="8"/>
      <c r="B90" s="31" t="s">
        <v>61</v>
      </c>
      <c r="C90" s="22" t="s">
        <v>26</v>
      </c>
      <c r="D90" s="22">
        <v>2018</v>
      </c>
      <c r="E90" s="22">
        <v>2018</v>
      </c>
      <c r="F90" s="27">
        <v>4</v>
      </c>
      <c r="G90" s="27">
        <v>4</v>
      </c>
      <c r="H90" s="27" t="s">
        <v>49</v>
      </c>
      <c r="I90" s="25">
        <f t="shared" si="18"/>
        <v>2895.67</v>
      </c>
      <c r="J90" s="24">
        <f t="shared" si="19"/>
        <v>2895.67</v>
      </c>
      <c r="K90" s="24">
        <v>2895.67</v>
      </c>
      <c r="L90" s="24"/>
      <c r="M90" s="24"/>
      <c r="N90" s="25"/>
      <c r="O90" s="22" t="s">
        <v>62</v>
      </c>
      <c r="P90" s="41">
        <f t="shared" si="13"/>
        <v>2895.67</v>
      </c>
      <c r="Q90" s="41">
        <f t="shared" si="14"/>
        <v>0</v>
      </c>
      <c r="R90" s="41">
        <f t="shared" si="15"/>
        <v>0</v>
      </c>
      <c r="S90" s="41"/>
    </row>
    <row r="91" spans="1:19" s="29" customFormat="1" ht="25.5">
      <c r="A91" s="8"/>
      <c r="B91" s="31" t="s">
        <v>61</v>
      </c>
      <c r="C91" s="22" t="s">
        <v>26</v>
      </c>
      <c r="D91" s="22">
        <v>2019</v>
      </c>
      <c r="E91" s="22">
        <v>2019</v>
      </c>
      <c r="F91" s="27">
        <v>2</v>
      </c>
      <c r="G91" s="27">
        <v>2</v>
      </c>
      <c r="H91" s="27" t="s">
        <v>49</v>
      </c>
      <c r="I91" s="25">
        <f t="shared" si="18"/>
        <v>1682.75</v>
      </c>
      <c r="J91" s="24">
        <f t="shared" si="19"/>
        <v>1682.75</v>
      </c>
      <c r="K91" s="41">
        <v>1682.75</v>
      </c>
      <c r="L91" s="24"/>
      <c r="M91" s="24"/>
      <c r="N91" s="25"/>
      <c r="O91" s="22" t="s">
        <v>62</v>
      </c>
      <c r="P91" s="41">
        <f t="shared" si="13"/>
        <v>1682.75</v>
      </c>
      <c r="Q91" s="41">
        <f t="shared" si="14"/>
        <v>0</v>
      </c>
      <c r="R91" s="41">
        <f t="shared" si="15"/>
        <v>0</v>
      </c>
      <c r="S91" s="41"/>
    </row>
    <row r="92" spans="1:18" s="29" customFormat="1" ht="25.5">
      <c r="A92" s="4" t="s">
        <v>66</v>
      </c>
      <c r="B92" s="19" t="s">
        <v>67</v>
      </c>
      <c r="C92" s="19"/>
      <c r="D92" s="19"/>
      <c r="E92" s="19"/>
      <c r="F92" s="33"/>
      <c r="G92" s="33"/>
      <c r="H92" s="33"/>
      <c r="I92" s="14">
        <f>J92+M92+N92</f>
        <v>16161.960000000001</v>
      </c>
      <c r="J92" s="14">
        <f>K92+L92</f>
        <v>16161.960000000001</v>
      </c>
      <c r="K92" s="14">
        <f>SUM(K93:K100)</f>
        <v>16161.960000000001</v>
      </c>
      <c r="L92" s="14">
        <f>SUM(L93:L96)</f>
        <v>0</v>
      </c>
      <c r="M92" s="14"/>
      <c r="N92" s="23"/>
      <c r="O92" s="19"/>
      <c r="P92" s="41">
        <f t="shared" si="13"/>
        <v>16161.960000000001</v>
      </c>
      <c r="Q92" s="41">
        <f t="shared" si="14"/>
        <v>0</v>
      </c>
      <c r="R92" s="41">
        <f t="shared" si="15"/>
        <v>0</v>
      </c>
    </row>
    <row r="93" spans="1:18" s="29" customFormat="1" ht="27" customHeight="1">
      <c r="A93" s="8"/>
      <c r="B93" s="22" t="s">
        <v>70</v>
      </c>
      <c r="C93" s="22" t="s">
        <v>26</v>
      </c>
      <c r="D93" s="22">
        <v>2015</v>
      </c>
      <c r="E93" s="22">
        <v>2015</v>
      </c>
      <c r="F93" s="27">
        <v>1</v>
      </c>
      <c r="G93" s="27">
        <v>1</v>
      </c>
      <c r="H93" s="27" t="s">
        <v>49</v>
      </c>
      <c r="I93" s="25">
        <f>K93</f>
        <v>3500</v>
      </c>
      <c r="J93" s="24">
        <f>K93</f>
        <v>3500</v>
      </c>
      <c r="K93" s="24">
        <v>3500</v>
      </c>
      <c r="L93" s="24"/>
      <c r="M93" s="24"/>
      <c r="N93" s="25"/>
      <c r="O93" s="32" t="s">
        <v>68</v>
      </c>
      <c r="P93" s="41">
        <f t="shared" si="13"/>
        <v>3500</v>
      </c>
      <c r="Q93" s="41">
        <f t="shared" si="14"/>
        <v>0</v>
      </c>
      <c r="R93" s="41">
        <f t="shared" si="15"/>
        <v>0</v>
      </c>
    </row>
    <row r="94" spans="1:18" s="29" customFormat="1" ht="27" customHeight="1">
      <c r="A94" s="8"/>
      <c r="B94" s="22" t="s">
        <v>210</v>
      </c>
      <c r="C94" s="22" t="s">
        <v>26</v>
      </c>
      <c r="D94" s="22">
        <v>2015</v>
      </c>
      <c r="E94" s="22">
        <v>2015</v>
      </c>
      <c r="F94" s="27">
        <v>1</v>
      </c>
      <c r="G94" s="27">
        <v>1</v>
      </c>
      <c r="H94" s="27" t="s">
        <v>49</v>
      </c>
      <c r="I94" s="25">
        <v>744.72</v>
      </c>
      <c r="J94" s="24">
        <v>744.72</v>
      </c>
      <c r="K94" s="24">
        <v>744.72</v>
      </c>
      <c r="L94" s="24"/>
      <c r="M94" s="24"/>
      <c r="N94" s="25"/>
      <c r="O94" s="32"/>
      <c r="P94" s="41">
        <f t="shared" si="13"/>
        <v>744.72</v>
      </c>
      <c r="Q94" s="41"/>
      <c r="R94" s="41"/>
    </row>
    <row r="95" spans="1:18" s="29" customFormat="1" ht="27" customHeight="1">
      <c r="A95" s="8"/>
      <c r="B95" s="22" t="s">
        <v>70</v>
      </c>
      <c r="C95" s="22" t="s">
        <v>26</v>
      </c>
      <c r="D95" s="22">
        <v>2016</v>
      </c>
      <c r="E95" s="22">
        <v>2016</v>
      </c>
      <c r="F95" s="27">
        <v>1</v>
      </c>
      <c r="G95" s="27">
        <v>1</v>
      </c>
      <c r="H95" s="27" t="s">
        <v>49</v>
      </c>
      <c r="I95" s="25">
        <f aca="true" t="shared" si="20" ref="I95:I100">K95</f>
        <v>4272.3</v>
      </c>
      <c r="J95" s="24">
        <f aca="true" t="shared" si="21" ref="J95:J100">K95</f>
        <v>4272.3</v>
      </c>
      <c r="K95" s="24">
        <v>4272.3</v>
      </c>
      <c r="L95" s="24"/>
      <c r="M95" s="24"/>
      <c r="N95" s="25"/>
      <c r="O95" s="22" t="s">
        <v>69</v>
      </c>
      <c r="P95" s="41">
        <f t="shared" si="13"/>
        <v>4272.3</v>
      </c>
      <c r="Q95" s="41">
        <f t="shared" si="14"/>
        <v>0</v>
      </c>
      <c r="R95" s="41">
        <f t="shared" si="15"/>
        <v>0</v>
      </c>
    </row>
    <row r="96" spans="1:18" s="29" customFormat="1" ht="27" customHeight="1">
      <c r="A96" s="8"/>
      <c r="B96" s="22" t="s">
        <v>127</v>
      </c>
      <c r="C96" s="22" t="s">
        <v>26</v>
      </c>
      <c r="D96" s="22">
        <v>2017</v>
      </c>
      <c r="E96" s="22">
        <v>2017</v>
      </c>
      <c r="F96" s="27">
        <v>1</v>
      </c>
      <c r="G96" s="27">
        <v>1</v>
      </c>
      <c r="H96" s="27" t="s">
        <v>49</v>
      </c>
      <c r="I96" s="25">
        <f t="shared" si="20"/>
        <v>380</v>
      </c>
      <c r="J96" s="24">
        <f t="shared" si="21"/>
        <v>380</v>
      </c>
      <c r="K96" s="24">
        <v>380</v>
      </c>
      <c r="L96" s="24"/>
      <c r="M96" s="24"/>
      <c r="N96" s="25"/>
      <c r="O96" s="22" t="s">
        <v>69</v>
      </c>
      <c r="P96" s="41">
        <f t="shared" si="13"/>
        <v>380</v>
      </c>
      <c r="Q96" s="41">
        <f t="shared" si="14"/>
        <v>0</v>
      </c>
      <c r="R96" s="41">
        <f t="shared" si="15"/>
        <v>0</v>
      </c>
    </row>
    <row r="97" spans="1:18" s="29" customFormat="1" ht="27" customHeight="1">
      <c r="A97" s="8"/>
      <c r="B97" s="22" t="s">
        <v>128</v>
      </c>
      <c r="C97" s="22" t="s">
        <v>26</v>
      </c>
      <c r="D97" s="22">
        <v>2017</v>
      </c>
      <c r="E97" s="22">
        <v>2017</v>
      </c>
      <c r="F97" s="27">
        <v>1</v>
      </c>
      <c r="G97" s="27">
        <v>1</v>
      </c>
      <c r="H97" s="27" t="s">
        <v>49</v>
      </c>
      <c r="I97" s="25">
        <f t="shared" si="20"/>
        <v>1737.94</v>
      </c>
      <c r="J97" s="24">
        <f t="shared" si="21"/>
        <v>1737.94</v>
      </c>
      <c r="K97" s="24">
        <v>1737.94</v>
      </c>
      <c r="L97" s="24"/>
      <c r="M97" s="24"/>
      <c r="N97" s="25"/>
      <c r="O97" s="22" t="s">
        <v>69</v>
      </c>
      <c r="P97" s="41">
        <f t="shared" si="13"/>
        <v>1737.94</v>
      </c>
      <c r="Q97" s="41">
        <f t="shared" si="14"/>
        <v>0</v>
      </c>
      <c r="R97" s="41">
        <f t="shared" si="15"/>
        <v>0</v>
      </c>
    </row>
    <row r="98" spans="1:18" s="29" customFormat="1" ht="27" customHeight="1">
      <c r="A98" s="8"/>
      <c r="B98" s="22" t="s">
        <v>129</v>
      </c>
      <c r="C98" s="22" t="s">
        <v>26</v>
      </c>
      <c r="D98" s="22">
        <v>2017</v>
      </c>
      <c r="E98" s="22">
        <v>2017</v>
      </c>
      <c r="F98" s="27">
        <v>1</v>
      </c>
      <c r="G98" s="27">
        <v>1</v>
      </c>
      <c r="H98" s="27" t="s">
        <v>49</v>
      </c>
      <c r="I98" s="25">
        <f t="shared" si="20"/>
        <v>510</v>
      </c>
      <c r="J98" s="24">
        <f t="shared" si="21"/>
        <v>510</v>
      </c>
      <c r="K98" s="24">
        <v>510</v>
      </c>
      <c r="L98" s="24"/>
      <c r="M98" s="24"/>
      <c r="N98" s="25"/>
      <c r="O98" s="22" t="s">
        <v>69</v>
      </c>
      <c r="P98" s="41">
        <f t="shared" si="13"/>
        <v>510</v>
      </c>
      <c r="Q98" s="41">
        <f t="shared" si="14"/>
        <v>0</v>
      </c>
      <c r="R98" s="41">
        <f t="shared" si="15"/>
        <v>0</v>
      </c>
    </row>
    <row r="99" spans="1:19" s="29" customFormat="1" ht="27" customHeight="1">
      <c r="A99" s="8"/>
      <c r="B99" s="22" t="s">
        <v>150</v>
      </c>
      <c r="C99" s="22" t="s">
        <v>26</v>
      </c>
      <c r="D99" s="22">
        <v>2018</v>
      </c>
      <c r="E99" s="22">
        <v>2018</v>
      </c>
      <c r="F99" s="27">
        <v>1</v>
      </c>
      <c r="G99" s="27">
        <v>1</v>
      </c>
      <c r="H99" s="27" t="s">
        <v>49</v>
      </c>
      <c r="I99" s="41">
        <f t="shared" si="20"/>
        <v>1517</v>
      </c>
      <c r="J99" s="24">
        <f t="shared" si="21"/>
        <v>1517</v>
      </c>
      <c r="K99" s="24">
        <v>1517</v>
      </c>
      <c r="L99" s="24"/>
      <c r="M99" s="24"/>
      <c r="N99" s="25"/>
      <c r="O99" s="22" t="s">
        <v>69</v>
      </c>
      <c r="P99" s="41">
        <f t="shared" si="13"/>
        <v>1517</v>
      </c>
      <c r="Q99" s="41">
        <f t="shared" si="14"/>
        <v>0</v>
      </c>
      <c r="R99" s="41">
        <f t="shared" si="15"/>
        <v>0</v>
      </c>
      <c r="S99" s="41"/>
    </row>
    <row r="100" spans="1:18" s="29" customFormat="1" ht="27" customHeight="1">
      <c r="A100" s="8"/>
      <c r="B100" s="22" t="s">
        <v>163</v>
      </c>
      <c r="C100" s="22" t="s">
        <v>26</v>
      </c>
      <c r="D100" s="22">
        <v>2019</v>
      </c>
      <c r="E100" s="22">
        <v>2019</v>
      </c>
      <c r="F100" s="27">
        <v>1</v>
      </c>
      <c r="G100" s="27">
        <v>1</v>
      </c>
      <c r="H100" s="27" t="s">
        <v>49</v>
      </c>
      <c r="I100" s="24">
        <f t="shared" si="20"/>
        <v>3500</v>
      </c>
      <c r="J100" s="24">
        <f t="shared" si="21"/>
        <v>3500</v>
      </c>
      <c r="K100" s="24">
        <v>3500</v>
      </c>
      <c r="L100" s="24"/>
      <c r="M100" s="24"/>
      <c r="N100" s="25"/>
      <c r="O100" s="22" t="s">
        <v>69</v>
      </c>
      <c r="P100" s="41">
        <f t="shared" si="13"/>
        <v>3500</v>
      </c>
      <c r="Q100" s="41">
        <f t="shared" si="14"/>
        <v>0</v>
      </c>
      <c r="R100" s="41">
        <f t="shared" si="15"/>
        <v>0</v>
      </c>
    </row>
    <row r="101" spans="1:18" s="29" customFormat="1" ht="25.5" customHeight="1">
      <c r="A101" s="4" t="s">
        <v>71</v>
      </c>
      <c r="B101" s="19" t="s">
        <v>72</v>
      </c>
      <c r="C101" s="19"/>
      <c r="D101" s="19"/>
      <c r="E101" s="19"/>
      <c r="F101" s="33"/>
      <c r="G101" s="33"/>
      <c r="H101" s="33"/>
      <c r="I101" s="14">
        <f>J101+M101+N101</f>
        <v>8783.5</v>
      </c>
      <c r="J101" s="14">
        <f>K101+L101</f>
        <v>8783.5</v>
      </c>
      <c r="K101" s="14">
        <f>SUM(K102:K108)</f>
        <v>8783.5</v>
      </c>
      <c r="L101" s="14">
        <f>SUM(L102:L103)</f>
        <v>0</v>
      </c>
      <c r="M101" s="14"/>
      <c r="N101" s="14"/>
      <c r="O101" s="20"/>
      <c r="P101" s="41">
        <f t="shared" si="13"/>
        <v>8783.5</v>
      </c>
      <c r="Q101" s="41">
        <f t="shared" si="14"/>
        <v>0</v>
      </c>
      <c r="R101" s="41">
        <f t="shared" si="15"/>
        <v>0</v>
      </c>
    </row>
    <row r="102" spans="1:18" s="29" customFormat="1" ht="25.5">
      <c r="A102" s="8"/>
      <c r="B102" s="22" t="s">
        <v>220</v>
      </c>
      <c r="C102" s="22" t="s">
        <v>26</v>
      </c>
      <c r="D102" s="22">
        <v>2015</v>
      </c>
      <c r="E102" s="22">
        <v>2015</v>
      </c>
      <c r="F102" s="27">
        <v>15</v>
      </c>
      <c r="G102" s="27">
        <v>15</v>
      </c>
      <c r="H102" s="27" t="s">
        <v>73</v>
      </c>
      <c r="I102" s="25">
        <f aca="true" t="shared" si="22" ref="I102:I108">K102</f>
        <v>1416.02</v>
      </c>
      <c r="J102" s="24">
        <f aca="true" t="shared" si="23" ref="J102:J108">K102</f>
        <v>1416.02</v>
      </c>
      <c r="K102" s="24">
        <v>1416.02</v>
      </c>
      <c r="L102" s="24"/>
      <c r="M102" s="24"/>
      <c r="N102" s="25"/>
      <c r="O102" s="22" t="s">
        <v>74</v>
      </c>
      <c r="P102" s="41">
        <f t="shared" si="13"/>
        <v>1416.02</v>
      </c>
      <c r="Q102" s="41">
        <f t="shared" si="14"/>
        <v>0</v>
      </c>
      <c r="R102" s="41">
        <f t="shared" si="15"/>
        <v>0</v>
      </c>
    </row>
    <row r="103" spans="1:18" s="29" customFormat="1" ht="25.5">
      <c r="A103" s="51"/>
      <c r="B103" s="52" t="s">
        <v>76</v>
      </c>
      <c r="C103" s="52" t="s">
        <v>26</v>
      </c>
      <c r="D103" s="52">
        <v>2016</v>
      </c>
      <c r="E103" s="52">
        <v>2016</v>
      </c>
      <c r="F103" s="48">
        <v>10</v>
      </c>
      <c r="G103" s="48">
        <v>10</v>
      </c>
      <c r="H103" s="48" t="s">
        <v>73</v>
      </c>
      <c r="I103" s="25">
        <f t="shared" si="22"/>
        <v>1123.74</v>
      </c>
      <c r="J103" s="49">
        <f t="shared" si="23"/>
        <v>1123.74</v>
      </c>
      <c r="K103" s="49">
        <v>1123.74</v>
      </c>
      <c r="L103" s="49"/>
      <c r="M103" s="49"/>
      <c r="N103" s="53"/>
      <c r="O103" s="52" t="s">
        <v>74</v>
      </c>
      <c r="P103" s="41">
        <f t="shared" si="13"/>
        <v>1123.74</v>
      </c>
      <c r="Q103" s="41">
        <f t="shared" si="14"/>
        <v>0</v>
      </c>
      <c r="R103" s="41">
        <f t="shared" si="15"/>
        <v>0</v>
      </c>
    </row>
    <row r="104" spans="1:18" s="29" customFormat="1" ht="25.5">
      <c r="A104" s="8"/>
      <c r="B104" s="22" t="s">
        <v>75</v>
      </c>
      <c r="C104" s="22" t="s">
        <v>26</v>
      </c>
      <c r="D104" s="22">
        <v>2017</v>
      </c>
      <c r="E104" s="22">
        <v>2017</v>
      </c>
      <c r="F104" s="27">
        <v>8</v>
      </c>
      <c r="G104" s="27">
        <v>8</v>
      </c>
      <c r="H104" s="27" t="s">
        <v>73</v>
      </c>
      <c r="I104" s="25">
        <f t="shared" si="22"/>
        <v>1037</v>
      </c>
      <c r="J104" s="24">
        <f t="shared" si="23"/>
        <v>1037</v>
      </c>
      <c r="K104" s="24">
        <v>1037</v>
      </c>
      <c r="L104" s="24"/>
      <c r="M104" s="24"/>
      <c r="N104" s="25"/>
      <c r="O104" s="22" t="s">
        <v>74</v>
      </c>
      <c r="P104" s="41">
        <f t="shared" si="13"/>
        <v>1037</v>
      </c>
      <c r="Q104" s="41">
        <f t="shared" si="14"/>
        <v>0</v>
      </c>
      <c r="R104" s="41">
        <f t="shared" si="15"/>
        <v>0</v>
      </c>
    </row>
    <row r="105" spans="1:19" s="29" customFormat="1" ht="25.5">
      <c r="A105" s="8"/>
      <c r="B105" s="26" t="s">
        <v>219</v>
      </c>
      <c r="C105" s="22" t="s">
        <v>26</v>
      </c>
      <c r="D105" s="22">
        <v>2018</v>
      </c>
      <c r="E105" s="22">
        <v>2018</v>
      </c>
      <c r="F105" s="27">
        <v>14</v>
      </c>
      <c r="G105" s="27">
        <v>14</v>
      </c>
      <c r="H105" s="27" t="s">
        <v>73</v>
      </c>
      <c r="I105" s="25">
        <f t="shared" si="22"/>
        <v>1321</v>
      </c>
      <c r="J105" s="24">
        <f t="shared" si="23"/>
        <v>1321</v>
      </c>
      <c r="K105" s="24">
        <v>1321</v>
      </c>
      <c r="L105" s="24"/>
      <c r="M105" s="24"/>
      <c r="N105" s="25"/>
      <c r="O105" s="22" t="s">
        <v>74</v>
      </c>
      <c r="P105" s="41">
        <f t="shared" si="13"/>
        <v>1321</v>
      </c>
      <c r="Q105" s="41">
        <f t="shared" si="14"/>
        <v>0</v>
      </c>
      <c r="R105" s="41">
        <f t="shared" si="15"/>
        <v>0</v>
      </c>
      <c r="S105" s="41"/>
    </row>
    <row r="106" spans="1:18" s="29" customFormat="1" ht="25.5">
      <c r="A106" s="8"/>
      <c r="B106" s="26" t="s">
        <v>124</v>
      </c>
      <c r="C106" s="22" t="s">
        <v>26</v>
      </c>
      <c r="D106" s="22">
        <v>2018</v>
      </c>
      <c r="E106" s="22">
        <v>2018</v>
      </c>
      <c r="F106" s="27">
        <v>1</v>
      </c>
      <c r="G106" s="27">
        <v>1</v>
      </c>
      <c r="H106" s="27" t="s">
        <v>125</v>
      </c>
      <c r="I106" s="25">
        <f t="shared" si="22"/>
        <v>1250</v>
      </c>
      <c r="J106" s="24">
        <f t="shared" si="23"/>
        <v>1250</v>
      </c>
      <c r="K106" s="24">
        <v>1250</v>
      </c>
      <c r="L106" s="24"/>
      <c r="M106" s="24"/>
      <c r="N106" s="25"/>
      <c r="O106" s="22" t="s">
        <v>74</v>
      </c>
      <c r="P106" s="41">
        <f t="shared" si="13"/>
        <v>1250</v>
      </c>
      <c r="Q106" s="41">
        <f t="shared" si="14"/>
        <v>0</v>
      </c>
      <c r="R106" s="41">
        <f t="shared" si="15"/>
        <v>0</v>
      </c>
    </row>
    <row r="107" spans="1:18" s="29" customFormat="1" ht="25.5">
      <c r="A107" s="8"/>
      <c r="B107" s="26" t="s">
        <v>218</v>
      </c>
      <c r="C107" s="22" t="s">
        <v>26</v>
      </c>
      <c r="D107" s="22">
        <v>2019</v>
      </c>
      <c r="E107" s="22">
        <v>2019</v>
      </c>
      <c r="F107" s="27">
        <v>9</v>
      </c>
      <c r="G107" s="27">
        <v>9</v>
      </c>
      <c r="H107" s="27" t="s">
        <v>73</v>
      </c>
      <c r="I107" s="25">
        <f t="shared" si="22"/>
        <v>1123.74</v>
      </c>
      <c r="J107" s="24">
        <f t="shared" si="23"/>
        <v>1123.74</v>
      </c>
      <c r="K107" s="25">
        <v>1123.74</v>
      </c>
      <c r="L107" s="24"/>
      <c r="M107" s="24"/>
      <c r="N107" s="25"/>
      <c r="O107" s="22" t="s">
        <v>74</v>
      </c>
      <c r="P107" s="41">
        <f t="shared" si="13"/>
        <v>1123.74</v>
      </c>
      <c r="Q107" s="41">
        <f t="shared" si="14"/>
        <v>0</v>
      </c>
      <c r="R107" s="41">
        <f t="shared" si="15"/>
        <v>0</v>
      </c>
    </row>
    <row r="108" spans="1:18" s="29" customFormat="1" ht="25.5">
      <c r="A108" s="8"/>
      <c r="B108" s="26" t="s">
        <v>168</v>
      </c>
      <c r="C108" s="22" t="s">
        <v>26</v>
      </c>
      <c r="D108" s="22">
        <v>2019</v>
      </c>
      <c r="E108" s="22">
        <v>2019</v>
      </c>
      <c r="F108" s="27">
        <v>1</v>
      </c>
      <c r="G108" s="27">
        <v>1</v>
      </c>
      <c r="H108" s="27" t="s">
        <v>169</v>
      </c>
      <c r="I108" s="25">
        <f t="shared" si="22"/>
        <v>1512</v>
      </c>
      <c r="J108" s="24">
        <f t="shared" si="23"/>
        <v>1512</v>
      </c>
      <c r="K108" s="25">
        <v>1512</v>
      </c>
      <c r="L108" s="24"/>
      <c r="M108" s="24"/>
      <c r="N108" s="25"/>
      <c r="O108" s="22"/>
      <c r="P108" s="41">
        <f t="shared" si="13"/>
        <v>1512</v>
      </c>
      <c r="Q108" s="41">
        <f t="shared" si="14"/>
        <v>0</v>
      </c>
      <c r="R108" s="41">
        <f t="shared" si="15"/>
        <v>0</v>
      </c>
    </row>
    <row r="109" spans="1:18" s="34" customFormat="1" ht="25.5">
      <c r="A109" s="4" t="s">
        <v>77</v>
      </c>
      <c r="B109" s="19" t="s">
        <v>78</v>
      </c>
      <c r="C109" s="19" t="s">
        <v>26</v>
      </c>
      <c r="D109" s="19"/>
      <c r="E109" s="19"/>
      <c r="F109" s="33"/>
      <c r="G109" s="33"/>
      <c r="H109" s="33"/>
      <c r="I109" s="14"/>
      <c r="J109" s="14"/>
      <c r="K109" s="14"/>
      <c r="L109" s="14"/>
      <c r="M109" s="14"/>
      <c r="N109" s="23"/>
      <c r="O109" s="20"/>
      <c r="P109" s="41">
        <f t="shared" si="13"/>
        <v>0</v>
      </c>
      <c r="Q109" s="41">
        <f t="shared" si="14"/>
        <v>0</v>
      </c>
      <c r="R109" s="41">
        <f t="shared" si="15"/>
        <v>0</v>
      </c>
    </row>
    <row r="110" spans="1:18" s="29" customFormat="1" ht="12.75">
      <c r="A110" s="16"/>
      <c r="B110" s="22" t="s">
        <v>79</v>
      </c>
      <c r="C110" s="22"/>
      <c r="D110" s="22"/>
      <c r="E110" s="22"/>
      <c r="F110" s="27"/>
      <c r="G110" s="27"/>
      <c r="H110" s="27"/>
      <c r="I110" s="24"/>
      <c r="J110" s="24"/>
      <c r="K110" s="24"/>
      <c r="L110" s="24"/>
      <c r="M110" s="24"/>
      <c r="N110" s="25"/>
      <c r="O110" s="16"/>
      <c r="P110" s="41">
        <f t="shared" si="13"/>
        <v>0</v>
      </c>
      <c r="Q110" s="41">
        <f t="shared" si="14"/>
        <v>0</v>
      </c>
      <c r="R110" s="41">
        <f t="shared" si="15"/>
        <v>0</v>
      </c>
    </row>
    <row r="111" spans="1:18" s="29" customFormat="1" ht="12.75">
      <c r="A111" s="4" t="s">
        <v>80</v>
      </c>
      <c r="B111" s="19" t="s">
        <v>207</v>
      </c>
      <c r="C111" s="19"/>
      <c r="D111" s="19"/>
      <c r="E111" s="19"/>
      <c r="F111" s="33"/>
      <c r="G111" s="33"/>
      <c r="H111" s="33"/>
      <c r="I111" s="14">
        <f>J111+M111+N111</f>
        <v>2916.9500000000003</v>
      </c>
      <c r="J111" s="14">
        <f>K111+L111</f>
        <v>2916.9500000000003</v>
      </c>
      <c r="K111" s="14">
        <f>SUM(K112:K116)</f>
        <v>2916.9500000000003</v>
      </c>
      <c r="L111" s="14"/>
      <c r="M111" s="14"/>
      <c r="N111" s="23"/>
      <c r="O111" s="20"/>
      <c r="P111" s="41">
        <f t="shared" si="13"/>
        <v>2916.9500000000003</v>
      </c>
      <c r="Q111" s="41">
        <f t="shared" si="14"/>
        <v>0</v>
      </c>
      <c r="R111" s="41">
        <f t="shared" si="15"/>
        <v>0</v>
      </c>
    </row>
    <row r="112" spans="1:18" s="29" customFormat="1" ht="25.5">
      <c r="A112" s="51"/>
      <c r="B112" s="54" t="s">
        <v>82</v>
      </c>
      <c r="C112" s="52" t="s">
        <v>26</v>
      </c>
      <c r="D112" s="52">
        <v>2015</v>
      </c>
      <c r="E112" s="52">
        <v>2015</v>
      </c>
      <c r="F112" s="48"/>
      <c r="G112" s="48"/>
      <c r="H112" s="48" t="s">
        <v>81</v>
      </c>
      <c r="I112" s="41">
        <f>K112</f>
        <v>553.53</v>
      </c>
      <c r="J112" s="49">
        <f>K112</f>
        <v>553.53</v>
      </c>
      <c r="K112" s="49">
        <v>553.53</v>
      </c>
      <c r="L112" s="49"/>
      <c r="M112" s="49"/>
      <c r="N112" s="53"/>
      <c r="O112" s="55"/>
      <c r="P112" s="41">
        <f t="shared" si="13"/>
        <v>553.53</v>
      </c>
      <c r="Q112" s="41">
        <f t="shared" si="14"/>
        <v>0</v>
      </c>
      <c r="R112" s="41">
        <f t="shared" si="15"/>
        <v>0</v>
      </c>
    </row>
    <row r="113" spans="1:18" s="29" customFormat="1" ht="25.5">
      <c r="A113" s="8"/>
      <c r="B113" s="26" t="s">
        <v>83</v>
      </c>
      <c r="C113" s="22" t="s">
        <v>26</v>
      </c>
      <c r="D113" s="22">
        <v>2016</v>
      </c>
      <c r="E113" s="22">
        <v>2016</v>
      </c>
      <c r="F113" s="27"/>
      <c r="G113" s="27"/>
      <c r="H113" s="27" t="s">
        <v>81</v>
      </c>
      <c r="I113" s="25">
        <f>K113</f>
        <v>674.74</v>
      </c>
      <c r="J113" s="24">
        <f>K113</f>
        <v>674.74</v>
      </c>
      <c r="K113" s="24">
        <v>674.74</v>
      </c>
      <c r="L113" s="24"/>
      <c r="M113" s="24"/>
      <c r="N113" s="25"/>
      <c r="O113" s="16"/>
      <c r="P113" s="41">
        <f t="shared" si="13"/>
        <v>674.74</v>
      </c>
      <c r="Q113" s="41">
        <f t="shared" si="14"/>
        <v>0</v>
      </c>
      <c r="R113" s="41">
        <f t="shared" si="15"/>
        <v>0</v>
      </c>
    </row>
    <row r="114" spans="1:18" s="29" customFormat="1" ht="25.5">
      <c r="A114" s="8"/>
      <c r="B114" s="26" t="s">
        <v>151</v>
      </c>
      <c r="C114" s="22" t="s">
        <v>26</v>
      </c>
      <c r="D114" s="22">
        <v>2017</v>
      </c>
      <c r="E114" s="22">
        <v>2017</v>
      </c>
      <c r="F114" s="27"/>
      <c r="G114" s="27"/>
      <c r="H114" s="27" t="s">
        <v>81</v>
      </c>
      <c r="I114" s="25">
        <f>K114</f>
        <v>500</v>
      </c>
      <c r="J114" s="24">
        <f>K114</f>
        <v>500</v>
      </c>
      <c r="K114" s="24">
        <v>500</v>
      </c>
      <c r="L114" s="24"/>
      <c r="M114" s="24"/>
      <c r="N114" s="25"/>
      <c r="O114" s="16"/>
      <c r="P114" s="41">
        <f t="shared" si="13"/>
        <v>500</v>
      </c>
      <c r="Q114" s="41">
        <f t="shared" si="14"/>
        <v>0</v>
      </c>
      <c r="R114" s="41">
        <f t="shared" si="15"/>
        <v>0</v>
      </c>
    </row>
    <row r="115" spans="1:18" s="29" customFormat="1" ht="12.75">
      <c r="A115" s="16"/>
      <c r="B115" s="16" t="s">
        <v>156</v>
      </c>
      <c r="C115" s="16" t="s">
        <v>26</v>
      </c>
      <c r="D115" s="16">
        <v>2018</v>
      </c>
      <c r="E115" s="16">
        <v>2018</v>
      </c>
      <c r="F115" s="16"/>
      <c r="G115" s="16"/>
      <c r="H115" s="16" t="s">
        <v>81</v>
      </c>
      <c r="I115" s="29">
        <f>K115</f>
        <v>616.09</v>
      </c>
      <c r="J115" s="16">
        <f>K115</f>
        <v>616.09</v>
      </c>
      <c r="K115" s="16">
        <v>616.09</v>
      </c>
      <c r="L115" s="24"/>
      <c r="M115" s="24"/>
      <c r="N115" s="25"/>
      <c r="O115" s="16"/>
      <c r="P115" s="41">
        <f t="shared" si="13"/>
        <v>616.09</v>
      </c>
      <c r="Q115" s="41">
        <f t="shared" si="14"/>
        <v>0</v>
      </c>
      <c r="R115" s="41">
        <f t="shared" si="15"/>
        <v>0</v>
      </c>
    </row>
    <row r="116" spans="1:18" s="29" customFormat="1" ht="25.5">
      <c r="A116" s="16"/>
      <c r="B116" s="22" t="s">
        <v>164</v>
      </c>
      <c r="C116" s="22" t="s">
        <v>26</v>
      </c>
      <c r="D116" s="22">
        <v>2019</v>
      </c>
      <c r="E116" s="22">
        <v>2019</v>
      </c>
      <c r="F116" s="27"/>
      <c r="G116" s="27"/>
      <c r="H116" s="27" t="s">
        <v>81</v>
      </c>
      <c r="I116" s="25">
        <f>K116</f>
        <v>572.59</v>
      </c>
      <c r="J116" s="24">
        <f>K116</f>
        <v>572.59</v>
      </c>
      <c r="K116" s="25">
        <v>572.59</v>
      </c>
      <c r="L116" s="24"/>
      <c r="M116" s="24"/>
      <c r="N116" s="25"/>
      <c r="O116" s="16"/>
      <c r="P116" s="41">
        <f t="shared" si="13"/>
        <v>572.59</v>
      </c>
      <c r="Q116" s="41">
        <f t="shared" si="14"/>
        <v>0</v>
      </c>
      <c r="R116" s="41">
        <f t="shared" si="15"/>
        <v>0</v>
      </c>
    </row>
    <row r="117" spans="1:18" s="34" customFormat="1" ht="25.5">
      <c r="A117" s="4" t="s">
        <v>84</v>
      </c>
      <c r="B117" s="19" t="s">
        <v>85</v>
      </c>
      <c r="C117" s="22" t="s">
        <v>26</v>
      </c>
      <c r="D117" s="22"/>
      <c r="E117" s="22"/>
      <c r="F117" s="33"/>
      <c r="G117" s="27"/>
      <c r="H117" s="33"/>
      <c r="I117" s="14">
        <f>K117+L117</f>
        <v>42197.45578483097</v>
      </c>
      <c r="J117" s="14">
        <f>K117+L117</f>
        <v>42197.45578483097</v>
      </c>
      <c r="K117" s="14">
        <f>K118+K155</f>
        <v>1010.0799999999999</v>
      </c>
      <c r="L117" s="14">
        <f>L118+L120+L124+L125+L126+L131+L132+L133+L136+L137+L138+L140+L141+L142+L145+L151</f>
        <v>41187.37578483097</v>
      </c>
      <c r="M117" s="14"/>
      <c r="N117" s="14"/>
      <c r="O117" s="20"/>
      <c r="P117" s="41">
        <f t="shared" si="13"/>
        <v>42197.45578483097</v>
      </c>
      <c r="Q117" s="41">
        <f t="shared" si="14"/>
        <v>0</v>
      </c>
      <c r="R117" s="41">
        <f t="shared" si="15"/>
        <v>0</v>
      </c>
    </row>
    <row r="118" spans="1:18" s="29" customFormat="1" ht="25.5" customHeight="1">
      <c r="A118" s="4" t="s">
        <v>86</v>
      </c>
      <c r="B118" s="19" t="s">
        <v>87</v>
      </c>
      <c r="C118" s="19" t="s">
        <v>26</v>
      </c>
      <c r="D118" s="19"/>
      <c r="E118" s="19"/>
      <c r="F118" s="33"/>
      <c r="G118" s="33"/>
      <c r="H118" s="33"/>
      <c r="I118" s="14">
        <f>L118+K118</f>
        <v>778.0899999999999</v>
      </c>
      <c r="J118" s="14">
        <f aca="true" t="shared" si="24" ref="J118:J124">I118</f>
        <v>778.0899999999999</v>
      </c>
      <c r="K118" s="14">
        <f>K119</f>
        <v>434.65</v>
      </c>
      <c r="L118" s="14">
        <f>L119</f>
        <v>343.44</v>
      </c>
      <c r="M118" s="14"/>
      <c r="N118" s="14"/>
      <c r="O118" s="19"/>
      <c r="P118" s="41">
        <f t="shared" si="13"/>
        <v>778.0899999999999</v>
      </c>
      <c r="Q118" s="41">
        <f t="shared" si="14"/>
        <v>0</v>
      </c>
      <c r="R118" s="41">
        <f t="shared" si="15"/>
        <v>0</v>
      </c>
    </row>
    <row r="119" spans="1:18" s="29" customFormat="1" ht="25.5">
      <c r="A119" s="8" t="s">
        <v>170</v>
      </c>
      <c r="B119" s="22" t="s">
        <v>89</v>
      </c>
      <c r="C119" s="22" t="s">
        <v>26</v>
      </c>
      <c r="D119" s="22">
        <v>2015</v>
      </c>
      <c r="E119" s="22">
        <v>2015</v>
      </c>
      <c r="F119" s="27">
        <v>0.4</v>
      </c>
      <c r="G119" s="27">
        <v>0.4</v>
      </c>
      <c r="H119" s="27" t="s">
        <v>29</v>
      </c>
      <c r="I119" s="24">
        <f>K119+L119</f>
        <v>778.0899999999999</v>
      </c>
      <c r="J119" s="14">
        <f t="shared" si="24"/>
        <v>778.0899999999999</v>
      </c>
      <c r="K119" s="23">
        <v>434.65</v>
      </c>
      <c r="L119" s="23">
        <v>343.44</v>
      </c>
      <c r="M119" s="24"/>
      <c r="N119" s="24"/>
      <c r="O119" s="22" t="s">
        <v>88</v>
      </c>
      <c r="P119" s="41">
        <f t="shared" si="13"/>
        <v>778.0899999999999</v>
      </c>
      <c r="Q119" s="41">
        <f t="shared" si="14"/>
        <v>0</v>
      </c>
      <c r="R119" s="41">
        <f t="shared" si="15"/>
        <v>0</v>
      </c>
    </row>
    <row r="120" spans="1:18" s="29" customFormat="1" ht="25.5">
      <c r="A120" s="4" t="s">
        <v>98</v>
      </c>
      <c r="B120" s="19" t="s">
        <v>91</v>
      </c>
      <c r="C120" s="19" t="s">
        <v>26</v>
      </c>
      <c r="D120" s="19"/>
      <c r="E120" s="19"/>
      <c r="F120" s="33"/>
      <c r="G120" s="33"/>
      <c r="H120" s="33"/>
      <c r="I120" s="14">
        <f aca="true" t="shared" si="25" ref="I120:I131">L120</f>
        <v>4191.72</v>
      </c>
      <c r="J120" s="14">
        <f t="shared" si="24"/>
        <v>4191.72</v>
      </c>
      <c r="K120" s="14"/>
      <c r="L120" s="14">
        <f>L121+L122+L123</f>
        <v>4191.72</v>
      </c>
      <c r="M120" s="24"/>
      <c r="N120" s="24"/>
      <c r="O120" s="22"/>
      <c r="P120" s="41">
        <f t="shared" si="13"/>
        <v>4191.72</v>
      </c>
      <c r="Q120" s="41">
        <f t="shared" si="14"/>
        <v>0</v>
      </c>
      <c r="R120" s="41">
        <f t="shared" si="15"/>
        <v>0</v>
      </c>
    </row>
    <row r="121" spans="1:18" s="29" customFormat="1" ht="25.5">
      <c r="A121" s="8" t="s">
        <v>171</v>
      </c>
      <c r="B121" s="24" t="s">
        <v>92</v>
      </c>
      <c r="C121" s="24" t="s">
        <v>26</v>
      </c>
      <c r="D121" s="22">
        <v>2015</v>
      </c>
      <c r="E121" s="22">
        <v>2015</v>
      </c>
      <c r="F121" s="24">
        <v>1</v>
      </c>
      <c r="G121" s="24">
        <v>1</v>
      </c>
      <c r="H121" s="24" t="s">
        <v>49</v>
      </c>
      <c r="I121" s="24">
        <f t="shared" si="25"/>
        <v>2455.91</v>
      </c>
      <c r="J121" s="24">
        <f t="shared" si="24"/>
        <v>2455.91</v>
      </c>
      <c r="K121" s="24"/>
      <c r="L121" s="24">
        <v>2455.91</v>
      </c>
      <c r="M121" s="24"/>
      <c r="N121" s="24"/>
      <c r="O121" s="22" t="s">
        <v>88</v>
      </c>
      <c r="P121" s="41">
        <f t="shared" si="13"/>
        <v>2455.91</v>
      </c>
      <c r="Q121" s="41">
        <f t="shared" si="14"/>
        <v>0</v>
      </c>
      <c r="R121" s="41">
        <f t="shared" si="15"/>
        <v>0</v>
      </c>
    </row>
    <row r="122" spans="1:18" s="29" customFormat="1" ht="25.5">
      <c r="A122" s="8" t="s">
        <v>172</v>
      </c>
      <c r="B122" s="24" t="s">
        <v>93</v>
      </c>
      <c r="C122" s="24" t="s">
        <v>26</v>
      </c>
      <c r="D122" s="22">
        <v>2015</v>
      </c>
      <c r="E122" s="22">
        <v>2015</v>
      </c>
      <c r="F122" s="24"/>
      <c r="G122" s="24"/>
      <c r="H122" s="24"/>
      <c r="I122" s="24">
        <f t="shared" si="25"/>
        <v>1089.23</v>
      </c>
      <c r="J122" s="24">
        <f t="shared" si="24"/>
        <v>1089.23</v>
      </c>
      <c r="K122" s="14"/>
      <c r="L122" s="24">
        <v>1089.23</v>
      </c>
      <c r="M122" s="24"/>
      <c r="N122" s="24"/>
      <c r="O122" s="22" t="s">
        <v>88</v>
      </c>
      <c r="P122" s="41">
        <f t="shared" si="13"/>
        <v>1089.23</v>
      </c>
      <c r="Q122" s="41">
        <f t="shared" si="14"/>
        <v>0</v>
      </c>
      <c r="R122" s="41">
        <f t="shared" si="15"/>
        <v>0</v>
      </c>
    </row>
    <row r="123" spans="1:18" s="29" customFormat="1" ht="25.5">
      <c r="A123" s="8"/>
      <c r="B123" s="24" t="s">
        <v>58</v>
      </c>
      <c r="C123" s="24" t="s">
        <v>26</v>
      </c>
      <c r="D123" s="22">
        <v>2015</v>
      </c>
      <c r="E123" s="22">
        <v>2015</v>
      </c>
      <c r="F123" s="24"/>
      <c r="G123" s="24"/>
      <c r="H123" s="24"/>
      <c r="I123" s="24">
        <v>646.58</v>
      </c>
      <c r="J123" s="24">
        <v>646.58</v>
      </c>
      <c r="K123" s="14"/>
      <c r="L123" s="24">
        <v>646.58</v>
      </c>
      <c r="M123" s="24"/>
      <c r="N123" s="24"/>
      <c r="O123" s="22"/>
      <c r="P123" s="41"/>
      <c r="Q123" s="41"/>
      <c r="R123" s="41"/>
    </row>
    <row r="124" spans="1:18" s="29" customFormat="1" ht="25.5">
      <c r="A124" s="4" t="s">
        <v>100</v>
      </c>
      <c r="B124" s="14" t="s">
        <v>94</v>
      </c>
      <c r="C124" s="14" t="s">
        <v>26</v>
      </c>
      <c r="D124" s="19">
        <v>2015</v>
      </c>
      <c r="E124" s="19">
        <v>2015</v>
      </c>
      <c r="F124" s="14">
        <v>1.7</v>
      </c>
      <c r="G124" s="14">
        <v>1.7</v>
      </c>
      <c r="H124" s="14" t="s">
        <v>29</v>
      </c>
      <c r="I124" s="14">
        <f t="shared" si="25"/>
        <v>4205.42</v>
      </c>
      <c r="J124" s="14">
        <f t="shared" si="24"/>
        <v>4205.42</v>
      </c>
      <c r="K124" s="14"/>
      <c r="L124" s="14">
        <v>4205.42</v>
      </c>
      <c r="M124" s="14"/>
      <c r="N124" s="14"/>
      <c r="O124" s="19"/>
      <c r="P124" s="41">
        <f t="shared" si="13"/>
        <v>4205.42</v>
      </c>
      <c r="Q124" s="41">
        <f t="shared" si="14"/>
        <v>0</v>
      </c>
      <c r="R124" s="41">
        <f t="shared" si="15"/>
        <v>0</v>
      </c>
    </row>
    <row r="125" spans="1:18" s="29" customFormat="1" ht="25.5">
      <c r="A125" s="4" t="s">
        <v>173</v>
      </c>
      <c r="B125" s="14" t="s">
        <v>205</v>
      </c>
      <c r="C125" s="14" t="s">
        <v>26</v>
      </c>
      <c r="D125" s="19">
        <v>2015</v>
      </c>
      <c r="E125" s="19">
        <v>2015</v>
      </c>
      <c r="F125" s="14">
        <v>0.45</v>
      </c>
      <c r="G125" s="14">
        <v>0.45</v>
      </c>
      <c r="H125" s="14" t="s">
        <v>29</v>
      </c>
      <c r="I125" s="14">
        <v>811.05</v>
      </c>
      <c r="J125" s="14">
        <v>811.05</v>
      </c>
      <c r="K125" s="14"/>
      <c r="L125" s="14">
        <v>811.05</v>
      </c>
      <c r="M125" s="14"/>
      <c r="N125" s="14"/>
      <c r="O125" s="19"/>
      <c r="P125" s="41">
        <f t="shared" si="13"/>
        <v>811.05</v>
      </c>
      <c r="Q125" s="41"/>
      <c r="R125" s="41"/>
    </row>
    <row r="126" spans="1:18" s="29" customFormat="1" ht="25.5" customHeight="1">
      <c r="A126" s="4" t="s">
        <v>108</v>
      </c>
      <c r="B126" s="14" t="s">
        <v>95</v>
      </c>
      <c r="C126" s="14" t="s">
        <v>26</v>
      </c>
      <c r="D126" s="19">
        <v>2016</v>
      </c>
      <c r="E126" s="19">
        <v>2016</v>
      </c>
      <c r="F126" s="14"/>
      <c r="G126" s="14"/>
      <c r="H126" s="14"/>
      <c r="I126" s="25">
        <f t="shared" si="25"/>
        <v>8316.8174</v>
      </c>
      <c r="J126" s="24">
        <f>L126</f>
        <v>8316.8174</v>
      </c>
      <c r="K126" s="14"/>
      <c r="L126" s="14">
        <f>L127+L128</f>
        <v>8316.8174</v>
      </c>
      <c r="M126" s="24"/>
      <c r="N126" s="24"/>
      <c r="O126" s="22" t="s">
        <v>88</v>
      </c>
      <c r="P126" s="41">
        <f t="shared" si="13"/>
        <v>8316.8174</v>
      </c>
      <c r="Q126" s="41">
        <f t="shared" si="14"/>
        <v>0</v>
      </c>
      <c r="R126" s="41">
        <f t="shared" si="15"/>
        <v>0</v>
      </c>
    </row>
    <row r="127" spans="1:18" s="29" customFormat="1" ht="25.5" customHeight="1">
      <c r="A127" s="8" t="s">
        <v>173</v>
      </c>
      <c r="B127" s="24" t="s">
        <v>96</v>
      </c>
      <c r="C127" s="24" t="s">
        <v>26</v>
      </c>
      <c r="D127" s="22">
        <v>2016</v>
      </c>
      <c r="E127" s="22">
        <v>2016</v>
      </c>
      <c r="F127" s="24">
        <v>1</v>
      </c>
      <c r="G127" s="24">
        <v>1</v>
      </c>
      <c r="H127" s="24" t="s">
        <v>49</v>
      </c>
      <c r="I127" s="25">
        <f t="shared" si="25"/>
        <v>2854.4802000000004</v>
      </c>
      <c r="J127" s="24">
        <f>L127</f>
        <v>2854.4802000000004</v>
      </c>
      <c r="K127" s="14"/>
      <c r="L127" s="24">
        <v>2854.4802000000004</v>
      </c>
      <c r="M127" s="14"/>
      <c r="N127" s="24"/>
      <c r="O127" s="22" t="s">
        <v>88</v>
      </c>
      <c r="P127" s="41">
        <f t="shared" si="13"/>
        <v>2854.4802000000004</v>
      </c>
      <c r="Q127" s="41">
        <f t="shared" si="14"/>
        <v>0</v>
      </c>
      <c r="R127" s="41">
        <f t="shared" si="15"/>
        <v>0</v>
      </c>
    </row>
    <row r="128" spans="1:18" s="29" customFormat="1" ht="25.5" customHeight="1">
      <c r="A128" s="8" t="s">
        <v>174</v>
      </c>
      <c r="B128" s="24" t="s">
        <v>97</v>
      </c>
      <c r="C128" s="24" t="s">
        <v>26</v>
      </c>
      <c r="D128" s="22">
        <v>2016</v>
      </c>
      <c r="E128" s="22">
        <v>2016</v>
      </c>
      <c r="F128" s="24">
        <v>17</v>
      </c>
      <c r="G128" s="24">
        <v>17</v>
      </c>
      <c r="H128" s="24" t="s">
        <v>49</v>
      </c>
      <c r="I128" s="25">
        <f t="shared" si="25"/>
        <v>5462.3372</v>
      </c>
      <c r="J128" s="24">
        <f>L128</f>
        <v>5462.3372</v>
      </c>
      <c r="K128" s="14"/>
      <c r="L128" s="24">
        <v>5462.3372</v>
      </c>
      <c r="M128" s="14"/>
      <c r="N128" s="24"/>
      <c r="O128" s="22" t="s">
        <v>88</v>
      </c>
      <c r="P128" s="41">
        <f t="shared" si="13"/>
        <v>5462.3372</v>
      </c>
      <c r="Q128" s="41">
        <f t="shared" si="14"/>
        <v>0</v>
      </c>
      <c r="R128" s="41">
        <f t="shared" si="15"/>
        <v>0</v>
      </c>
    </row>
    <row r="129" spans="1:18" s="29" customFormat="1" ht="25.5" customHeight="1">
      <c r="A129" s="57"/>
      <c r="B129" s="24" t="s">
        <v>208</v>
      </c>
      <c r="C129" s="24" t="s">
        <v>26</v>
      </c>
      <c r="D129" s="22">
        <v>2016</v>
      </c>
      <c r="E129" s="22">
        <v>2016</v>
      </c>
      <c r="F129" s="24"/>
      <c r="G129" s="24"/>
      <c r="H129" s="24"/>
      <c r="I129" s="25">
        <v>1498.96</v>
      </c>
      <c r="J129" s="24">
        <v>1498.96</v>
      </c>
      <c r="K129" s="14"/>
      <c r="L129" s="24">
        <v>1498.96</v>
      </c>
      <c r="M129" s="14"/>
      <c r="N129" s="24"/>
      <c r="O129" s="22"/>
      <c r="P129" s="41">
        <f t="shared" si="13"/>
        <v>1498.96</v>
      </c>
      <c r="Q129" s="41"/>
      <c r="R129" s="41"/>
    </row>
    <row r="130" spans="1:18" s="29" customFormat="1" ht="25.5" customHeight="1">
      <c r="A130" s="57"/>
      <c r="B130" s="24" t="s">
        <v>209</v>
      </c>
      <c r="C130" s="24" t="s">
        <v>26</v>
      </c>
      <c r="D130" s="22">
        <v>2016</v>
      </c>
      <c r="E130" s="22">
        <v>2016</v>
      </c>
      <c r="F130" s="24">
        <v>0.25</v>
      </c>
      <c r="G130" s="24">
        <v>0.25</v>
      </c>
      <c r="H130" s="24" t="s">
        <v>29</v>
      </c>
      <c r="I130" s="25">
        <v>1143.17</v>
      </c>
      <c r="J130" s="24">
        <v>1143.17</v>
      </c>
      <c r="K130" s="14"/>
      <c r="L130" s="24">
        <v>1143.17</v>
      </c>
      <c r="M130" s="14"/>
      <c r="N130" s="24"/>
      <c r="O130" s="22"/>
      <c r="P130" s="41">
        <f t="shared" si="13"/>
        <v>1143.17</v>
      </c>
      <c r="Q130" s="41"/>
      <c r="R130" s="41"/>
    </row>
    <row r="131" spans="1:18" s="29" customFormat="1" ht="25.5" customHeight="1">
      <c r="A131" s="8" t="s">
        <v>175</v>
      </c>
      <c r="B131" s="22" t="s">
        <v>130</v>
      </c>
      <c r="C131" s="24" t="s">
        <v>26</v>
      </c>
      <c r="D131" s="22">
        <v>2017</v>
      </c>
      <c r="E131" s="22">
        <v>2017</v>
      </c>
      <c r="F131" s="27">
        <v>2</v>
      </c>
      <c r="G131" s="27">
        <v>2</v>
      </c>
      <c r="H131" s="27" t="s">
        <v>29</v>
      </c>
      <c r="I131" s="25">
        <f t="shared" si="25"/>
        <v>2364.75</v>
      </c>
      <c r="J131" s="24">
        <f>L131</f>
        <v>2364.75</v>
      </c>
      <c r="K131" s="14"/>
      <c r="L131" s="24">
        <v>2364.75</v>
      </c>
      <c r="M131" s="14"/>
      <c r="N131" s="24"/>
      <c r="O131" s="22" t="s">
        <v>88</v>
      </c>
      <c r="P131" s="41">
        <f t="shared" si="13"/>
        <v>2364.75</v>
      </c>
      <c r="Q131" s="41">
        <f t="shared" si="14"/>
        <v>0</v>
      </c>
      <c r="R131" s="41">
        <f t="shared" si="15"/>
        <v>0</v>
      </c>
    </row>
    <row r="132" spans="1:18" s="29" customFormat="1" ht="25.5" customHeight="1">
      <c r="A132" s="8" t="s">
        <v>176</v>
      </c>
      <c r="B132" s="22" t="s">
        <v>131</v>
      </c>
      <c r="C132" s="24" t="s">
        <v>26</v>
      </c>
      <c r="D132" s="22">
        <v>2017</v>
      </c>
      <c r="E132" s="22">
        <v>2017</v>
      </c>
      <c r="F132" s="27">
        <v>0.8</v>
      </c>
      <c r="G132" s="27">
        <v>0.8</v>
      </c>
      <c r="H132" s="27" t="s">
        <v>29</v>
      </c>
      <c r="I132" s="25">
        <f aca="true" t="shared" si="26" ref="I132:I141">L132</f>
        <v>694.62</v>
      </c>
      <c r="J132" s="24">
        <f aca="true" t="shared" si="27" ref="J132:J141">L132</f>
        <v>694.62</v>
      </c>
      <c r="K132" s="14"/>
      <c r="L132" s="24">
        <v>694.62</v>
      </c>
      <c r="M132" s="24"/>
      <c r="N132" s="24"/>
      <c r="O132" s="22" t="s">
        <v>88</v>
      </c>
      <c r="P132" s="41">
        <f t="shared" si="13"/>
        <v>694.62</v>
      </c>
      <c r="Q132" s="41">
        <f t="shared" si="14"/>
        <v>0</v>
      </c>
      <c r="R132" s="41">
        <f t="shared" si="15"/>
        <v>0</v>
      </c>
    </row>
    <row r="133" spans="1:18" s="29" customFormat="1" ht="25.5">
      <c r="A133" s="8" t="s">
        <v>177</v>
      </c>
      <c r="B133" s="22" t="s">
        <v>132</v>
      </c>
      <c r="C133" s="22" t="s">
        <v>26</v>
      </c>
      <c r="D133" s="22">
        <v>2017</v>
      </c>
      <c r="E133" s="22">
        <v>2017</v>
      </c>
      <c r="F133" s="27">
        <v>0.64</v>
      </c>
      <c r="G133" s="27">
        <v>0.64</v>
      </c>
      <c r="H133" s="27" t="s">
        <v>29</v>
      </c>
      <c r="I133" s="25">
        <f t="shared" si="26"/>
        <v>870.6</v>
      </c>
      <c r="J133" s="24">
        <f t="shared" si="27"/>
        <v>870.6</v>
      </c>
      <c r="K133" s="24"/>
      <c r="L133" s="24">
        <v>870.6</v>
      </c>
      <c r="M133" s="24"/>
      <c r="N133" s="24"/>
      <c r="O133" s="22" t="s">
        <v>88</v>
      </c>
      <c r="P133" s="41">
        <f t="shared" si="13"/>
        <v>870.6</v>
      </c>
      <c r="Q133" s="41">
        <f t="shared" si="14"/>
        <v>0</v>
      </c>
      <c r="R133" s="41">
        <f t="shared" si="15"/>
        <v>0</v>
      </c>
    </row>
    <row r="134" spans="1:18" s="29" customFormat="1" ht="54" customHeight="1">
      <c r="A134" s="8"/>
      <c r="B134" s="22" t="s">
        <v>211</v>
      </c>
      <c r="C134" s="22" t="s">
        <v>26</v>
      </c>
      <c r="D134" s="22">
        <v>2017</v>
      </c>
      <c r="E134" s="22">
        <v>2017</v>
      </c>
      <c r="F134" s="27">
        <v>1.1</v>
      </c>
      <c r="G134" s="27">
        <v>1.1</v>
      </c>
      <c r="H134" s="27" t="s">
        <v>29</v>
      </c>
      <c r="I134" s="25">
        <v>2736</v>
      </c>
      <c r="J134" s="24">
        <v>2736</v>
      </c>
      <c r="K134" s="24"/>
      <c r="L134" s="24">
        <v>2736</v>
      </c>
      <c r="M134" s="24"/>
      <c r="N134" s="24"/>
      <c r="O134" s="22"/>
      <c r="P134" s="41">
        <f t="shared" si="13"/>
        <v>2736</v>
      </c>
      <c r="Q134" s="41"/>
      <c r="R134" s="41"/>
    </row>
    <row r="135" spans="1:18" s="29" customFormat="1" ht="25.5">
      <c r="A135" s="56" t="s">
        <v>178</v>
      </c>
      <c r="B135" s="19" t="s">
        <v>133</v>
      </c>
      <c r="C135" s="22" t="s">
        <v>26</v>
      </c>
      <c r="D135" s="19">
        <v>2017</v>
      </c>
      <c r="E135" s="19">
        <v>2017</v>
      </c>
      <c r="F135" s="33"/>
      <c r="G135" s="33"/>
      <c r="H135" s="33"/>
      <c r="I135" s="23">
        <f>I136+I137</f>
        <v>3074.64</v>
      </c>
      <c r="J135" s="14">
        <f>J136+J137</f>
        <v>3074.64</v>
      </c>
      <c r="K135" s="14"/>
      <c r="L135" s="14">
        <f>L136+L137+L138</f>
        <v>3764.0299999999997</v>
      </c>
      <c r="M135" s="14"/>
      <c r="N135" s="14"/>
      <c r="O135" s="19" t="s">
        <v>88</v>
      </c>
      <c r="P135" s="41">
        <f t="shared" si="13"/>
        <v>3764.0299999999997</v>
      </c>
      <c r="Q135" s="41">
        <f t="shared" si="14"/>
        <v>-689.3899999999999</v>
      </c>
      <c r="R135" s="41">
        <f t="shared" si="15"/>
        <v>-689.3899999999999</v>
      </c>
    </row>
    <row r="136" spans="1:18" s="29" customFormat="1" ht="29.25" customHeight="1">
      <c r="A136" s="57" t="s">
        <v>179</v>
      </c>
      <c r="B136" s="22" t="s">
        <v>134</v>
      </c>
      <c r="C136" s="22"/>
      <c r="D136" s="22">
        <v>2017</v>
      </c>
      <c r="E136" s="22">
        <v>2017</v>
      </c>
      <c r="F136" s="27">
        <v>1</v>
      </c>
      <c r="G136" s="27">
        <v>1</v>
      </c>
      <c r="H136" s="27" t="s">
        <v>135</v>
      </c>
      <c r="I136" s="25">
        <f t="shared" si="26"/>
        <v>947.94</v>
      </c>
      <c r="J136" s="24">
        <f t="shared" si="27"/>
        <v>947.94</v>
      </c>
      <c r="K136" s="24"/>
      <c r="L136" s="24">
        <v>947.94</v>
      </c>
      <c r="M136" s="24"/>
      <c r="N136" s="25"/>
      <c r="O136" s="22" t="s">
        <v>88</v>
      </c>
      <c r="P136" s="41">
        <f t="shared" si="13"/>
        <v>947.94</v>
      </c>
      <c r="Q136" s="41">
        <f t="shared" si="14"/>
        <v>0</v>
      </c>
      <c r="R136" s="41">
        <f t="shared" si="15"/>
        <v>0</v>
      </c>
    </row>
    <row r="137" spans="1:18" s="29" customFormat="1" ht="33.75" customHeight="1">
      <c r="A137" s="44" t="s">
        <v>180</v>
      </c>
      <c r="B137" s="22" t="s">
        <v>136</v>
      </c>
      <c r="C137" s="22"/>
      <c r="D137" s="22">
        <v>2017</v>
      </c>
      <c r="E137" s="22">
        <v>2017</v>
      </c>
      <c r="F137" s="27">
        <v>1.35</v>
      </c>
      <c r="G137" s="27">
        <v>1.35</v>
      </c>
      <c r="H137" s="27" t="s">
        <v>29</v>
      </c>
      <c r="I137" s="25">
        <f t="shared" si="26"/>
        <v>2126.7</v>
      </c>
      <c r="J137" s="24">
        <f t="shared" si="27"/>
        <v>2126.7</v>
      </c>
      <c r="K137" s="14"/>
      <c r="L137" s="24">
        <v>2126.7</v>
      </c>
      <c r="M137" s="24"/>
      <c r="N137" s="24"/>
      <c r="O137" s="22" t="s">
        <v>88</v>
      </c>
      <c r="P137" s="41">
        <f t="shared" si="13"/>
        <v>2126.7</v>
      </c>
      <c r="Q137" s="41">
        <f t="shared" si="14"/>
        <v>0</v>
      </c>
      <c r="R137" s="41">
        <f t="shared" si="15"/>
        <v>0</v>
      </c>
    </row>
    <row r="138" spans="1:18" s="29" customFormat="1" ht="33.75" customHeight="1">
      <c r="A138" s="44" t="s">
        <v>181</v>
      </c>
      <c r="B138" s="22" t="s">
        <v>137</v>
      </c>
      <c r="C138" s="22"/>
      <c r="D138" s="22">
        <v>2017</v>
      </c>
      <c r="E138" s="22">
        <v>2017</v>
      </c>
      <c r="F138" s="27">
        <v>0.2</v>
      </c>
      <c r="G138" s="27">
        <v>0.2</v>
      </c>
      <c r="H138" s="27" t="s">
        <v>29</v>
      </c>
      <c r="I138" s="25">
        <f t="shared" si="26"/>
        <v>689.39</v>
      </c>
      <c r="J138" s="24">
        <f t="shared" si="27"/>
        <v>689.39</v>
      </c>
      <c r="K138" s="14"/>
      <c r="L138" s="24">
        <v>689.39</v>
      </c>
      <c r="M138" s="24"/>
      <c r="N138" s="24"/>
      <c r="O138" s="22" t="s">
        <v>88</v>
      </c>
      <c r="P138" s="41">
        <f t="shared" si="13"/>
        <v>689.39</v>
      </c>
      <c r="Q138" s="41">
        <f t="shared" si="14"/>
        <v>0</v>
      </c>
      <c r="R138" s="41">
        <f t="shared" si="15"/>
        <v>0</v>
      </c>
    </row>
    <row r="139" spans="1:18" s="29" customFormat="1" ht="33.75" customHeight="1">
      <c r="A139" s="46" t="s">
        <v>182</v>
      </c>
      <c r="B139" s="19" t="s">
        <v>90</v>
      </c>
      <c r="C139" s="19" t="s">
        <v>26</v>
      </c>
      <c r="D139" s="19">
        <v>2017</v>
      </c>
      <c r="E139" s="19">
        <v>2017</v>
      </c>
      <c r="F139" s="33">
        <v>1</v>
      </c>
      <c r="G139" s="33">
        <v>1</v>
      </c>
      <c r="H139" s="33" t="s">
        <v>49</v>
      </c>
      <c r="I139" s="23">
        <f t="shared" si="26"/>
        <v>1253.359</v>
      </c>
      <c r="J139" s="14">
        <f t="shared" si="27"/>
        <v>1253.359</v>
      </c>
      <c r="K139" s="14"/>
      <c r="L139" s="14">
        <f>L140+L141</f>
        <v>1253.359</v>
      </c>
      <c r="M139" s="14"/>
      <c r="N139" s="14"/>
      <c r="O139" s="19" t="s">
        <v>88</v>
      </c>
      <c r="P139" s="41">
        <f t="shared" si="13"/>
        <v>1253.359</v>
      </c>
      <c r="Q139" s="41">
        <f t="shared" si="14"/>
        <v>0</v>
      </c>
      <c r="R139" s="41">
        <f t="shared" si="15"/>
        <v>0</v>
      </c>
    </row>
    <row r="140" spans="1:18" s="29" customFormat="1" ht="66.75" customHeight="1">
      <c r="A140" s="44" t="s">
        <v>199</v>
      </c>
      <c r="B140" s="22" t="s">
        <v>201</v>
      </c>
      <c r="C140" s="22"/>
      <c r="D140" s="22">
        <v>2017</v>
      </c>
      <c r="E140" s="22">
        <v>2017</v>
      </c>
      <c r="F140" s="27">
        <v>1</v>
      </c>
      <c r="G140" s="27">
        <v>1</v>
      </c>
      <c r="H140" s="27" t="s">
        <v>49</v>
      </c>
      <c r="I140" s="25">
        <f t="shared" si="26"/>
        <v>313.862</v>
      </c>
      <c r="J140" s="24">
        <f t="shared" si="27"/>
        <v>313.862</v>
      </c>
      <c r="K140" s="14"/>
      <c r="L140" s="24">
        <v>313.862</v>
      </c>
      <c r="M140" s="24"/>
      <c r="N140" s="24"/>
      <c r="O140" s="35"/>
      <c r="P140" s="41">
        <f t="shared" si="13"/>
        <v>313.862</v>
      </c>
      <c r="Q140" s="41">
        <f t="shared" si="14"/>
        <v>0</v>
      </c>
      <c r="R140" s="41">
        <f t="shared" si="15"/>
        <v>0</v>
      </c>
    </row>
    <row r="141" spans="1:18" s="29" customFormat="1" ht="63" customHeight="1">
      <c r="A141" s="44" t="s">
        <v>200</v>
      </c>
      <c r="B141" s="22" t="s">
        <v>202</v>
      </c>
      <c r="C141" s="22"/>
      <c r="D141" s="22">
        <v>2017</v>
      </c>
      <c r="E141" s="22">
        <v>2017</v>
      </c>
      <c r="F141" s="27">
        <v>2</v>
      </c>
      <c r="G141" s="27">
        <v>2</v>
      </c>
      <c r="H141" s="27" t="s">
        <v>29</v>
      </c>
      <c r="I141" s="25">
        <f t="shared" si="26"/>
        <v>939.497</v>
      </c>
      <c r="J141" s="24">
        <f t="shared" si="27"/>
        <v>939.497</v>
      </c>
      <c r="K141" s="14"/>
      <c r="L141" s="24">
        <v>939.497</v>
      </c>
      <c r="M141" s="24"/>
      <c r="N141" s="24"/>
      <c r="O141" s="35"/>
      <c r="P141" s="41">
        <f t="shared" si="13"/>
        <v>939.497</v>
      </c>
      <c r="Q141" s="41">
        <f t="shared" si="14"/>
        <v>0</v>
      </c>
      <c r="R141" s="41">
        <f t="shared" si="15"/>
        <v>0</v>
      </c>
    </row>
    <row r="142" spans="1:19" s="29" customFormat="1" ht="30" customHeight="1">
      <c r="A142" s="46" t="s">
        <v>183</v>
      </c>
      <c r="B142" s="14" t="s">
        <v>152</v>
      </c>
      <c r="C142" s="14" t="s">
        <v>26</v>
      </c>
      <c r="D142" s="19">
        <v>2018</v>
      </c>
      <c r="E142" s="19">
        <v>2018</v>
      </c>
      <c r="F142" s="14"/>
      <c r="G142" s="14"/>
      <c r="H142" s="14"/>
      <c r="I142" s="23">
        <f aca="true" t="shared" si="28" ref="I142:I151">L142</f>
        <v>7318.7793848309775</v>
      </c>
      <c r="J142" s="14">
        <f aca="true" t="shared" si="29" ref="J142:J151">L142</f>
        <v>7318.7793848309775</v>
      </c>
      <c r="K142" s="14"/>
      <c r="L142" s="14">
        <f>L143+L144</f>
        <v>7318.7793848309775</v>
      </c>
      <c r="M142" s="14"/>
      <c r="N142" s="14"/>
      <c r="O142" s="58" t="s">
        <v>88</v>
      </c>
      <c r="P142" s="41">
        <f t="shared" si="13"/>
        <v>7318.7793848309775</v>
      </c>
      <c r="Q142" s="41">
        <f t="shared" si="14"/>
        <v>0</v>
      </c>
      <c r="R142" s="41">
        <f t="shared" si="15"/>
        <v>0</v>
      </c>
      <c r="S142" s="41"/>
    </row>
    <row r="143" spans="1:18" s="29" customFormat="1" ht="30" customHeight="1">
      <c r="A143" s="44" t="s">
        <v>184</v>
      </c>
      <c r="B143" s="24" t="s">
        <v>153</v>
      </c>
      <c r="C143" s="24" t="s">
        <v>26</v>
      </c>
      <c r="D143" s="22">
        <v>2018</v>
      </c>
      <c r="E143" s="22">
        <v>2018</v>
      </c>
      <c r="F143" s="24">
        <v>1</v>
      </c>
      <c r="G143" s="24">
        <v>1</v>
      </c>
      <c r="H143" s="24" t="s">
        <v>49</v>
      </c>
      <c r="I143" s="25">
        <f t="shared" si="28"/>
        <v>4888.6935955200015</v>
      </c>
      <c r="J143" s="24">
        <f t="shared" si="29"/>
        <v>4888.6935955200015</v>
      </c>
      <c r="K143" s="24"/>
      <c r="L143" s="24">
        <v>4888.6935955200015</v>
      </c>
      <c r="M143" s="24"/>
      <c r="N143" s="24"/>
      <c r="O143" s="35" t="s">
        <v>88</v>
      </c>
      <c r="P143" s="41">
        <f t="shared" si="13"/>
        <v>4888.6935955200015</v>
      </c>
      <c r="Q143" s="41">
        <f t="shared" si="14"/>
        <v>0</v>
      </c>
      <c r="R143" s="41">
        <f t="shared" si="15"/>
        <v>0</v>
      </c>
    </row>
    <row r="144" spans="1:18" s="29" customFormat="1" ht="30" customHeight="1">
      <c r="A144" s="44" t="s">
        <v>185</v>
      </c>
      <c r="B144" s="24" t="s">
        <v>154</v>
      </c>
      <c r="C144" s="24" t="s">
        <v>26</v>
      </c>
      <c r="D144" s="22">
        <v>2018</v>
      </c>
      <c r="E144" s="22">
        <v>2018</v>
      </c>
      <c r="F144" s="24"/>
      <c r="G144" s="24"/>
      <c r="H144" s="24"/>
      <c r="I144" s="25">
        <f t="shared" si="28"/>
        <v>2430.0857893109765</v>
      </c>
      <c r="J144" s="24">
        <f t="shared" si="29"/>
        <v>2430.0857893109765</v>
      </c>
      <c r="K144" s="24"/>
      <c r="L144" s="24">
        <v>2430.0857893109765</v>
      </c>
      <c r="M144" s="24"/>
      <c r="N144" s="24"/>
      <c r="O144" s="35" t="s">
        <v>88</v>
      </c>
      <c r="P144" s="41">
        <f aca="true" t="shared" si="30" ref="P144:P166">L144+K144</f>
        <v>2430.0857893109765</v>
      </c>
      <c r="Q144" s="41">
        <f aca="true" t="shared" si="31" ref="Q144:Q166">I144-P144</f>
        <v>0</v>
      </c>
      <c r="R144" s="41">
        <f aca="true" t="shared" si="32" ref="R144:R166">J144-P144</f>
        <v>0</v>
      </c>
    </row>
    <row r="145" spans="1:18" s="29" customFormat="1" ht="30" customHeight="1">
      <c r="A145" s="46" t="s">
        <v>186</v>
      </c>
      <c r="B145" s="14" t="s">
        <v>155</v>
      </c>
      <c r="C145" s="14" t="s">
        <v>26</v>
      </c>
      <c r="D145" s="19">
        <v>2018</v>
      </c>
      <c r="E145" s="19">
        <v>2018</v>
      </c>
      <c r="F145" s="14">
        <v>2</v>
      </c>
      <c r="G145" s="14">
        <v>2</v>
      </c>
      <c r="H145" s="14" t="s">
        <v>29</v>
      </c>
      <c r="I145" s="23">
        <f t="shared" si="28"/>
        <v>2052.79</v>
      </c>
      <c r="J145" s="14">
        <f t="shared" si="29"/>
        <v>2052.79</v>
      </c>
      <c r="K145" s="14"/>
      <c r="L145" s="14">
        <v>2052.79</v>
      </c>
      <c r="M145" s="14"/>
      <c r="N145" s="14"/>
      <c r="O145" s="58" t="s">
        <v>88</v>
      </c>
      <c r="P145" s="41">
        <f t="shared" si="30"/>
        <v>2052.79</v>
      </c>
      <c r="Q145" s="41">
        <f t="shared" si="31"/>
        <v>0</v>
      </c>
      <c r="R145" s="41">
        <f t="shared" si="32"/>
        <v>0</v>
      </c>
    </row>
    <row r="146" spans="1:18" s="29" customFormat="1" ht="30" customHeight="1">
      <c r="A146" s="44"/>
      <c r="B146" s="14" t="s">
        <v>212</v>
      </c>
      <c r="C146" s="24"/>
      <c r="D146" s="22"/>
      <c r="E146" s="22"/>
      <c r="F146" s="24"/>
      <c r="G146" s="24"/>
      <c r="H146" s="24"/>
      <c r="I146" s="14">
        <v>1098</v>
      </c>
      <c r="J146" s="14">
        <f>J147</f>
        <v>1098</v>
      </c>
      <c r="K146" s="14"/>
      <c r="L146" s="14">
        <v>1098</v>
      </c>
      <c r="M146" s="24"/>
      <c r="N146" s="24"/>
      <c r="O146" s="35"/>
      <c r="P146" s="41">
        <f t="shared" si="30"/>
        <v>1098</v>
      </c>
      <c r="Q146" s="41"/>
      <c r="R146" s="41">
        <f t="shared" si="32"/>
        <v>0</v>
      </c>
    </row>
    <row r="147" spans="1:18" s="29" customFormat="1" ht="30" customHeight="1">
      <c r="A147" s="44"/>
      <c r="B147" s="24" t="s">
        <v>213</v>
      </c>
      <c r="C147" s="24" t="s">
        <v>26</v>
      </c>
      <c r="D147" s="22">
        <v>2018</v>
      </c>
      <c r="E147" s="22">
        <v>2018</v>
      </c>
      <c r="F147" s="24">
        <v>0.7</v>
      </c>
      <c r="G147" s="24">
        <v>0.7</v>
      </c>
      <c r="H147" s="24" t="s">
        <v>29</v>
      </c>
      <c r="I147" s="24">
        <v>1098</v>
      </c>
      <c r="J147" s="24">
        <v>1098</v>
      </c>
      <c r="K147" s="24"/>
      <c r="L147" s="24">
        <v>1098</v>
      </c>
      <c r="M147" s="24"/>
      <c r="N147" s="24"/>
      <c r="O147" s="35"/>
      <c r="P147" s="41"/>
      <c r="Q147" s="41"/>
      <c r="R147" s="41"/>
    </row>
    <row r="148" spans="1:18" s="29" customFormat="1" ht="38.25" customHeight="1">
      <c r="A148" s="44"/>
      <c r="B148" s="24" t="s">
        <v>214</v>
      </c>
      <c r="C148" s="24" t="s">
        <v>26</v>
      </c>
      <c r="D148" s="22">
        <v>2018</v>
      </c>
      <c r="E148" s="22">
        <v>2018</v>
      </c>
      <c r="F148" s="24">
        <v>0.15</v>
      </c>
      <c r="G148" s="24">
        <v>0.15</v>
      </c>
      <c r="H148" s="24" t="s">
        <v>29</v>
      </c>
      <c r="I148" s="24">
        <v>982</v>
      </c>
      <c r="J148" s="24">
        <v>982</v>
      </c>
      <c r="K148" s="24"/>
      <c r="L148" s="24">
        <v>982</v>
      </c>
      <c r="M148" s="24"/>
      <c r="N148" s="24"/>
      <c r="O148" s="35"/>
      <c r="P148" s="41"/>
      <c r="Q148" s="41"/>
      <c r="R148" s="41"/>
    </row>
    <row r="149" spans="1:18" s="29" customFormat="1" ht="30" customHeight="1">
      <c r="A149" s="44"/>
      <c r="B149" s="24" t="s">
        <v>215</v>
      </c>
      <c r="C149" s="24" t="s">
        <v>26</v>
      </c>
      <c r="D149" s="22">
        <v>2018</v>
      </c>
      <c r="E149" s="22">
        <v>2018</v>
      </c>
      <c r="F149" s="24">
        <v>0.25</v>
      </c>
      <c r="G149" s="24">
        <v>0.25</v>
      </c>
      <c r="H149" s="24" t="s">
        <v>29</v>
      </c>
      <c r="I149" s="24">
        <v>500</v>
      </c>
      <c r="J149" s="24">
        <v>500</v>
      </c>
      <c r="K149" s="24"/>
      <c r="L149" s="24">
        <v>500</v>
      </c>
      <c r="M149" s="24"/>
      <c r="N149" s="24"/>
      <c r="O149" s="35"/>
      <c r="P149" s="41"/>
      <c r="Q149" s="41"/>
      <c r="R149" s="41"/>
    </row>
    <row r="150" spans="1:18" s="29" customFormat="1" ht="30" customHeight="1">
      <c r="A150" s="44"/>
      <c r="B150" s="24" t="s">
        <v>155</v>
      </c>
      <c r="C150" s="24" t="s">
        <v>26</v>
      </c>
      <c r="D150" s="22">
        <v>2019</v>
      </c>
      <c r="E150" s="22">
        <v>2019</v>
      </c>
      <c r="F150" s="24">
        <v>4</v>
      </c>
      <c r="G150" s="24">
        <v>4</v>
      </c>
      <c r="H150" s="24" t="s">
        <v>29</v>
      </c>
      <c r="I150" s="24">
        <f>L150</f>
        <v>5020</v>
      </c>
      <c r="J150" s="24">
        <f>L150</f>
        <v>5020</v>
      </c>
      <c r="K150" s="24"/>
      <c r="L150" s="24">
        <v>5020</v>
      </c>
      <c r="M150" s="24"/>
      <c r="N150" s="24"/>
      <c r="O150" s="35" t="s">
        <v>88</v>
      </c>
      <c r="P150" s="41"/>
      <c r="Q150" s="41"/>
      <c r="R150" s="41"/>
    </row>
    <row r="151" spans="1:18" s="29" customFormat="1" ht="30" customHeight="1">
      <c r="A151" s="44" t="s">
        <v>187</v>
      </c>
      <c r="B151" s="24" t="s">
        <v>165</v>
      </c>
      <c r="C151" s="24" t="s">
        <v>26</v>
      </c>
      <c r="D151" s="22">
        <v>2019</v>
      </c>
      <c r="E151" s="22">
        <v>2019</v>
      </c>
      <c r="F151" s="24">
        <v>3.6</v>
      </c>
      <c r="G151" s="24">
        <v>3.6</v>
      </c>
      <c r="H151" s="24"/>
      <c r="I151" s="24">
        <f t="shared" si="28"/>
        <v>5000</v>
      </c>
      <c r="J151" s="24">
        <f t="shared" si="29"/>
        <v>5000</v>
      </c>
      <c r="K151" s="24"/>
      <c r="L151" s="24">
        <v>5000</v>
      </c>
      <c r="M151" s="24"/>
      <c r="N151" s="24"/>
      <c r="O151" s="35" t="s">
        <v>88</v>
      </c>
      <c r="P151" s="41">
        <f t="shared" si="30"/>
        <v>5000</v>
      </c>
      <c r="Q151" s="41">
        <f t="shared" si="31"/>
        <v>0</v>
      </c>
      <c r="R151" s="41">
        <f t="shared" si="32"/>
        <v>0</v>
      </c>
    </row>
    <row r="152" spans="1:18" s="29" customFormat="1" ht="31.5" customHeight="1">
      <c r="A152" s="44"/>
      <c r="B152" s="24" t="s">
        <v>216</v>
      </c>
      <c r="C152" s="24" t="s">
        <v>26</v>
      </c>
      <c r="D152" s="22">
        <v>2019</v>
      </c>
      <c r="E152" s="22">
        <v>2019</v>
      </c>
      <c r="F152" s="24">
        <v>1</v>
      </c>
      <c r="G152" s="24">
        <v>1</v>
      </c>
      <c r="H152" s="24" t="s">
        <v>217</v>
      </c>
      <c r="I152" s="24">
        <v>2930</v>
      </c>
      <c r="J152" s="24">
        <v>2930</v>
      </c>
      <c r="K152" s="24"/>
      <c r="L152" s="24">
        <v>2930</v>
      </c>
      <c r="M152" s="24"/>
      <c r="N152" s="24"/>
      <c r="O152" s="35"/>
      <c r="P152" s="41"/>
      <c r="Q152" s="41"/>
      <c r="R152" s="41"/>
    </row>
    <row r="153" spans="1:18" s="29" customFormat="1" ht="15.75" customHeight="1">
      <c r="A153" s="44" t="s">
        <v>188</v>
      </c>
      <c r="B153" s="22" t="s">
        <v>99</v>
      </c>
      <c r="C153" s="22"/>
      <c r="D153" s="22"/>
      <c r="E153" s="22"/>
      <c r="F153" s="27"/>
      <c r="G153" s="27"/>
      <c r="H153" s="27"/>
      <c r="I153" s="24"/>
      <c r="J153" s="24"/>
      <c r="K153" s="24"/>
      <c r="L153" s="24"/>
      <c r="M153" s="24"/>
      <c r="N153" s="25"/>
      <c r="O153" s="22"/>
      <c r="P153" s="41">
        <f t="shared" si="30"/>
        <v>0</v>
      </c>
      <c r="Q153" s="41">
        <f t="shared" si="31"/>
        <v>0</v>
      </c>
      <c r="R153" s="41">
        <f t="shared" si="32"/>
        <v>0</v>
      </c>
    </row>
    <row r="154" spans="1:18" s="29" customFormat="1" ht="25.5">
      <c r="A154" s="45"/>
      <c r="B154" s="22" t="s">
        <v>206</v>
      </c>
      <c r="C154" s="22" t="s">
        <v>26</v>
      </c>
      <c r="D154" s="22">
        <v>2015</v>
      </c>
      <c r="E154" s="22">
        <v>2015</v>
      </c>
      <c r="F154" s="27">
        <v>1</v>
      </c>
      <c r="G154" s="27">
        <v>1</v>
      </c>
      <c r="H154" s="27" t="s">
        <v>49</v>
      </c>
      <c r="I154" s="24">
        <v>1042.37</v>
      </c>
      <c r="J154" s="24">
        <v>1042.37</v>
      </c>
      <c r="K154" s="24"/>
      <c r="L154" s="24">
        <v>1042.37</v>
      </c>
      <c r="M154" s="24"/>
      <c r="N154" s="25"/>
      <c r="O154" s="22"/>
      <c r="P154" s="41">
        <f t="shared" si="30"/>
        <v>1042.37</v>
      </c>
      <c r="Q154" s="41">
        <f t="shared" si="31"/>
        <v>0</v>
      </c>
      <c r="R154" s="41">
        <f t="shared" si="32"/>
        <v>0</v>
      </c>
    </row>
    <row r="155" spans="1:18" s="29" customFormat="1" ht="12.75">
      <c r="A155" s="46" t="s">
        <v>189</v>
      </c>
      <c r="B155" s="19" t="s">
        <v>207</v>
      </c>
      <c r="C155" s="19"/>
      <c r="D155" s="19"/>
      <c r="E155" s="19"/>
      <c r="F155" s="33"/>
      <c r="G155" s="33"/>
      <c r="H155" s="33"/>
      <c r="I155" s="14">
        <f>J155+M155+N155</f>
        <v>1916.5564999999997</v>
      </c>
      <c r="J155" s="14">
        <f>K155+L155</f>
        <v>1916.5564999999997</v>
      </c>
      <c r="K155" s="14">
        <f>SUM(K156:K160)</f>
        <v>575.43</v>
      </c>
      <c r="L155" s="14">
        <f>SUM(L156:L160)</f>
        <v>1341.1264999999999</v>
      </c>
      <c r="M155" s="14"/>
      <c r="N155" s="23"/>
      <c r="O155" s="19"/>
      <c r="P155" s="41">
        <f t="shared" si="30"/>
        <v>1916.5564999999997</v>
      </c>
      <c r="Q155" s="41">
        <f t="shared" si="31"/>
        <v>0</v>
      </c>
      <c r="R155" s="41">
        <f t="shared" si="32"/>
        <v>0</v>
      </c>
    </row>
    <row r="156" spans="1:18" s="29" customFormat="1" ht="25.5">
      <c r="A156" s="44"/>
      <c r="B156" s="26" t="s">
        <v>82</v>
      </c>
      <c r="C156" s="22" t="s">
        <v>26</v>
      </c>
      <c r="D156" s="22">
        <v>2015</v>
      </c>
      <c r="E156" s="22">
        <v>2015</v>
      </c>
      <c r="F156" s="27"/>
      <c r="G156" s="48"/>
      <c r="H156" s="48" t="s">
        <v>81</v>
      </c>
      <c r="I156" s="41">
        <f>K156</f>
        <v>575.43</v>
      </c>
      <c r="J156" s="49">
        <f>K156</f>
        <v>575.43</v>
      </c>
      <c r="K156" s="49">
        <v>575.43</v>
      </c>
      <c r="M156" s="24"/>
      <c r="N156" s="25"/>
      <c r="O156" s="22"/>
      <c r="P156" s="41">
        <f t="shared" si="30"/>
        <v>575.43</v>
      </c>
      <c r="Q156" s="41">
        <f t="shared" si="31"/>
        <v>0</v>
      </c>
      <c r="R156" s="41">
        <f t="shared" si="32"/>
        <v>0</v>
      </c>
    </row>
    <row r="157" spans="1:18" s="29" customFormat="1" ht="25.5">
      <c r="A157" s="44"/>
      <c r="B157" s="26" t="s">
        <v>101</v>
      </c>
      <c r="C157" s="22" t="s">
        <v>26</v>
      </c>
      <c r="D157" s="22">
        <v>2016</v>
      </c>
      <c r="E157" s="22">
        <v>2016</v>
      </c>
      <c r="F157" s="27"/>
      <c r="G157" s="27"/>
      <c r="H157" s="27" t="s">
        <v>81</v>
      </c>
      <c r="I157" s="25">
        <f>L157</f>
        <v>261.0565</v>
      </c>
      <c r="J157" s="24">
        <f>L157</f>
        <v>261.0565</v>
      </c>
      <c r="K157" s="16"/>
      <c r="L157" s="24">
        <v>261.0565</v>
      </c>
      <c r="M157" s="24"/>
      <c r="N157" s="25"/>
      <c r="O157" s="22"/>
      <c r="P157" s="41">
        <f t="shared" si="30"/>
        <v>261.0565</v>
      </c>
      <c r="Q157" s="41">
        <f t="shared" si="31"/>
        <v>0</v>
      </c>
      <c r="R157" s="41">
        <f t="shared" si="32"/>
        <v>0</v>
      </c>
    </row>
    <row r="158" spans="1:18" s="29" customFormat="1" ht="25.5">
      <c r="A158" s="44"/>
      <c r="B158" s="26" t="s">
        <v>83</v>
      </c>
      <c r="C158" s="22" t="s">
        <v>26</v>
      </c>
      <c r="D158" s="22">
        <v>2017</v>
      </c>
      <c r="E158" s="22">
        <v>2017</v>
      </c>
      <c r="F158" s="27"/>
      <c r="G158" s="27"/>
      <c r="H158" s="27"/>
      <c r="I158" s="25">
        <f>L158</f>
        <v>286.64</v>
      </c>
      <c r="J158" s="24">
        <f>L158</f>
        <v>286.64</v>
      </c>
      <c r="K158" s="24"/>
      <c r="L158" s="24">
        <v>286.64</v>
      </c>
      <c r="M158" s="24"/>
      <c r="N158" s="25"/>
      <c r="O158" s="22"/>
      <c r="P158" s="41">
        <f t="shared" si="30"/>
        <v>286.64</v>
      </c>
      <c r="Q158" s="41">
        <f t="shared" si="31"/>
        <v>0</v>
      </c>
      <c r="R158" s="41">
        <f t="shared" si="32"/>
        <v>0</v>
      </c>
    </row>
    <row r="159" spans="1:18" s="29" customFormat="1" ht="25.5">
      <c r="A159" s="44"/>
      <c r="B159" s="26" t="s">
        <v>156</v>
      </c>
      <c r="C159" s="22" t="s">
        <v>26</v>
      </c>
      <c r="D159" s="22">
        <v>2018</v>
      </c>
      <c r="E159" s="22">
        <v>2018</v>
      </c>
      <c r="F159" s="27"/>
      <c r="G159" s="27"/>
      <c r="H159" s="27" t="s">
        <v>81</v>
      </c>
      <c r="I159" s="25">
        <f>L159</f>
        <v>593.43</v>
      </c>
      <c r="J159" s="24">
        <f>L159</f>
        <v>593.43</v>
      </c>
      <c r="K159" s="16"/>
      <c r="L159" s="24">
        <v>593.43</v>
      </c>
      <c r="M159" s="24"/>
      <c r="N159" s="25"/>
      <c r="O159" s="22"/>
      <c r="P159" s="41">
        <f t="shared" si="30"/>
        <v>593.43</v>
      </c>
      <c r="Q159" s="41">
        <f t="shared" si="31"/>
        <v>0</v>
      </c>
      <c r="R159" s="41">
        <f t="shared" si="32"/>
        <v>0</v>
      </c>
    </row>
    <row r="160" spans="1:18" s="29" customFormat="1" ht="25.5">
      <c r="A160" s="44"/>
      <c r="B160" s="26" t="s">
        <v>166</v>
      </c>
      <c r="C160" s="22" t="s">
        <v>26</v>
      </c>
      <c r="D160" s="22">
        <v>2019</v>
      </c>
      <c r="E160" s="22">
        <v>2019</v>
      </c>
      <c r="F160" s="27"/>
      <c r="G160" s="27"/>
      <c r="H160" s="27" t="s">
        <v>81</v>
      </c>
      <c r="I160" s="24">
        <f>L160</f>
        <v>200</v>
      </c>
      <c r="J160" s="24">
        <f>L160</f>
        <v>200</v>
      </c>
      <c r="K160" s="24"/>
      <c r="L160" s="24">
        <v>200</v>
      </c>
      <c r="M160" s="24"/>
      <c r="N160" s="25"/>
      <c r="O160" s="22"/>
      <c r="P160" s="41">
        <f t="shared" si="30"/>
        <v>200</v>
      </c>
      <c r="Q160" s="41">
        <f t="shared" si="31"/>
        <v>0</v>
      </c>
      <c r="R160" s="41">
        <f t="shared" si="32"/>
        <v>0</v>
      </c>
    </row>
    <row r="161" spans="1:18" s="21" customFormat="1" ht="25.5">
      <c r="A161" s="46" t="s">
        <v>102</v>
      </c>
      <c r="B161" s="19" t="s">
        <v>103</v>
      </c>
      <c r="C161" s="19"/>
      <c r="D161" s="19"/>
      <c r="E161" s="19"/>
      <c r="F161" s="33"/>
      <c r="G161" s="27"/>
      <c r="H161" s="33"/>
      <c r="I161" s="14"/>
      <c r="J161" s="14"/>
      <c r="K161" s="14"/>
      <c r="L161" s="14"/>
      <c r="M161" s="14"/>
      <c r="N161" s="14"/>
      <c r="O161" s="20"/>
      <c r="P161" s="41">
        <f t="shared" si="30"/>
        <v>0</v>
      </c>
      <c r="Q161" s="41">
        <f t="shared" si="31"/>
        <v>0</v>
      </c>
      <c r="R161" s="41">
        <f t="shared" si="32"/>
        <v>0</v>
      </c>
    </row>
    <row r="162" spans="1:18" s="21" customFormat="1" ht="12.75">
      <c r="A162" s="59"/>
      <c r="B162" s="22" t="s">
        <v>79</v>
      </c>
      <c r="C162" s="19"/>
      <c r="D162" s="19"/>
      <c r="E162" s="19"/>
      <c r="F162" s="33"/>
      <c r="G162" s="27"/>
      <c r="H162" s="33"/>
      <c r="I162" s="14"/>
      <c r="J162" s="14"/>
      <c r="K162" s="14"/>
      <c r="L162" s="14"/>
      <c r="M162" s="14"/>
      <c r="N162" s="14"/>
      <c r="O162" s="20"/>
      <c r="P162" s="41">
        <f t="shared" si="30"/>
        <v>0</v>
      </c>
      <c r="Q162" s="41">
        <f t="shared" si="31"/>
        <v>0</v>
      </c>
      <c r="R162" s="41">
        <f t="shared" si="32"/>
        <v>0</v>
      </c>
    </row>
    <row r="163" spans="1:18" s="34" customFormat="1" ht="26.25">
      <c r="A163" s="46" t="s">
        <v>104</v>
      </c>
      <c r="B163" s="19" t="s">
        <v>105</v>
      </c>
      <c r="C163" s="22" t="s">
        <v>26</v>
      </c>
      <c r="D163" s="22"/>
      <c r="E163" s="22"/>
      <c r="F163" s="33"/>
      <c r="G163" s="27"/>
      <c r="H163" s="33"/>
      <c r="I163" s="14">
        <f>SUM(I164:I167)</f>
        <v>901</v>
      </c>
      <c r="J163" s="14">
        <f>I163</f>
        <v>901</v>
      </c>
      <c r="K163" s="14">
        <f>SUM(K164:K167)</f>
        <v>451</v>
      </c>
      <c r="L163" s="14">
        <f>SUM(L164:L167)</f>
        <v>450</v>
      </c>
      <c r="M163" s="14"/>
      <c r="N163" s="14"/>
      <c r="O163" s="20"/>
      <c r="P163" s="41">
        <f t="shared" si="30"/>
        <v>901</v>
      </c>
      <c r="Q163" s="41">
        <f t="shared" si="31"/>
        <v>0</v>
      </c>
      <c r="R163" s="41">
        <f t="shared" si="32"/>
        <v>0</v>
      </c>
    </row>
    <row r="164" spans="1:18" s="34" customFormat="1" ht="26.25">
      <c r="A164" s="60"/>
      <c r="B164" s="22" t="s">
        <v>106</v>
      </c>
      <c r="C164" s="22" t="s">
        <v>26</v>
      </c>
      <c r="D164" s="22">
        <v>2015</v>
      </c>
      <c r="E164" s="22">
        <v>2015</v>
      </c>
      <c r="F164" s="27"/>
      <c r="G164" s="27"/>
      <c r="H164" s="27" t="s">
        <v>81</v>
      </c>
      <c r="I164" s="25">
        <f>L164</f>
        <v>250</v>
      </c>
      <c r="J164" s="24">
        <f>L164</f>
        <v>250</v>
      </c>
      <c r="K164" s="14"/>
      <c r="L164" s="24">
        <v>250</v>
      </c>
      <c r="M164" s="14"/>
      <c r="N164" s="14"/>
      <c r="O164" s="22" t="s">
        <v>107</v>
      </c>
      <c r="P164" s="41">
        <f t="shared" si="30"/>
        <v>250</v>
      </c>
      <c r="Q164" s="41">
        <f t="shared" si="31"/>
        <v>0</v>
      </c>
      <c r="R164" s="41">
        <f t="shared" si="32"/>
        <v>0</v>
      </c>
    </row>
    <row r="165" spans="1:18" s="29" customFormat="1" ht="26.25">
      <c r="A165" s="46"/>
      <c r="B165" s="22" t="s">
        <v>106</v>
      </c>
      <c r="C165" s="22" t="s">
        <v>26</v>
      </c>
      <c r="D165" s="22">
        <v>2016</v>
      </c>
      <c r="E165" s="22">
        <v>2016</v>
      </c>
      <c r="F165" s="27"/>
      <c r="G165" s="27"/>
      <c r="H165" s="27" t="s">
        <v>81</v>
      </c>
      <c r="I165" s="24">
        <f>L165</f>
        <v>200</v>
      </c>
      <c r="J165" s="24">
        <f>L165</f>
        <v>200</v>
      </c>
      <c r="K165" s="24"/>
      <c r="L165" s="24">
        <v>200</v>
      </c>
      <c r="M165" s="24"/>
      <c r="N165" s="25"/>
      <c r="O165" s="22" t="s">
        <v>107</v>
      </c>
      <c r="P165" s="41">
        <f t="shared" si="30"/>
        <v>200</v>
      </c>
      <c r="Q165" s="41">
        <f t="shared" si="31"/>
        <v>0</v>
      </c>
      <c r="R165" s="41">
        <f t="shared" si="32"/>
        <v>0</v>
      </c>
    </row>
    <row r="166" spans="1:18" s="1" customFormat="1" ht="26.25" customHeight="1">
      <c r="A166" s="60"/>
      <c r="B166" s="22" t="s">
        <v>106</v>
      </c>
      <c r="C166" s="22" t="s">
        <v>26</v>
      </c>
      <c r="D166" s="22">
        <v>2018</v>
      </c>
      <c r="E166" s="22">
        <v>2018</v>
      </c>
      <c r="F166" s="27"/>
      <c r="G166" s="27"/>
      <c r="H166" s="27" t="s">
        <v>81</v>
      </c>
      <c r="I166" s="24">
        <f>K166</f>
        <v>251</v>
      </c>
      <c r="J166" s="24">
        <f>K166</f>
        <v>251</v>
      </c>
      <c r="K166" s="24">
        <v>251</v>
      </c>
      <c r="L166" s="24"/>
      <c r="M166" s="25"/>
      <c r="N166" s="22"/>
      <c r="O166" s="22" t="s">
        <v>107</v>
      </c>
      <c r="P166" s="41">
        <f t="shared" si="30"/>
        <v>251</v>
      </c>
      <c r="Q166" s="41">
        <f t="shared" si="31"/>
        <v>0</v>
      </c>
      <c r="R166" s="41">
        <f t="shared" si="32"/>
        <v>0</v>
      </c>
    </row>
    <row r="167" spans="1:18" ht="23.25" customHeight="1">
      <c r="A167" s="22"/>
      <c r="B167" s="22" t="s">
        <v>106</v>
      </c>
      <c r="C167" s="22" t="s">
        <v>26</v>
      </c>
      <c r="D167" s="22">
        <v>2019</v>
      </c>
      <c r="E167" s="22">
        <v>2019</v>
      </c>
      <c r="F167" s="27"/>
      <c r="G167" s="27"/>
      <c r="H167" s="27" t="s">
        <v>81</v>
      </c>
      <c r="I167" s="24">
        <v>200</v>
      </c>
      <c r="J167" s="24">
        <f>K167</f>
        <v>200</v>
      </c>
      <c r="K167" s="24">
        <v>200</v>
      </c>
      <c r="L167" s="24"/>
      <c r="M167" s="25"/>
      <c r="N167" s="22"/>
      <c r="O167" s="22" t="s">
        <v>107</v>
      </c>
      <c r="P167" s="29"/>
      <c r="Q167" s="29"/>
      <c r="R167" s="29"/>
    </row>
    <row r="168" spans="1:18" ht="12.75">
      <c r="A168" s="67"/>
      <c r="B168" s="67"/>
      <c r="C168" s="67"/>
      <c r="D168" s="67"/>
      <c r="E168" s="67"/>
      <c r="F168" s="68"/>
      <c r="G168" s="68"/>
      <c r="H168" s="68"/>
      <c r="I168" s="69"/>
      <c r="J168" s="69"/>
      <c r="K168" s="69"/>
      <c r="L168" s="69"/>
      <c r="M168" s="70"/>
      <c r="N168" s="67"/>
      <c r="O168" s="67"/>
      <c r="P168" s="29"/>
      <c r="Q168" s="29"/>
      <c r="R168" s="29"/>
    </row>
    <row r="169" spans="1:18" ht="12.75">
      <c r="A169" s="67"/>
      <c r="B169" s="67"/>
      <c r="C169" s="67"/>
      <c r="D169" s="67"/>
      <c r="E169" s="67"/>
      <c r="F169" s="68"/>
      <c r="G169" s="68"/>
      <c r="H169" s="68"/>
      <c r="I169" s="69"/>
      <c r="J169" s="69"/>
      <c r="K169" s="69"/>
      <c r="L169" s="69"/>
      <c r="M169" s="70"/>
      <c r="N169" s="67"/>
      <c r="O169" s="67"/>
      <c r="P169" s="29"/>
      <c r="Q169" s="29"/>
      <c r="R169" s="29"/>
    </row>
    <row r="170" spans="5:13" ht="15">
      <c r="E170" s="71"/>
      <c r="F170" s="71"/>
      <c r="K170" s="65"/>
      <c r="M170" s="38"/>
    </row>
    <row r="171" spans="11:13" ht="12.75">
      <c r="K171" s="65"/>
      <c r="M171" s="38"/>
    </row>
    <row r="172" spans="1:16" s="38" customFormat="1" ht="12.75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65"/>
      <c r="M172" s="37"/>
      <c r="O172" s="2"/>
      <c r="P172" s="2"/>
    </row>
    <row r="173" spans="1:16" s="38" customFormat="1" ht="12.75">
      <c r="A173" s="36"/>
      <c r="B173" s="2"/>
      <c r="C173" s="2"/>
      <c r="D173" s="2"/>
      <c r="E173" s="2"/>
      <c r="F173" s="2"/>
      <c r="G173" s="2"/>
      <c r="H173" s="2"/>
      <c r="I173" s="2"/>
      <c r="J173" s="2"/>
      <c r="K173" s="29"/>
      <c r="L173" s="39"/>
      <c r="M173" s="2"/>
      <c r="O173" s="2"/>
      <c r="P173" s="2"/>
    </row>
    <row r="174" spans="1:16" s="38" customFormat="1" ht="12.75">
      <c r="A174" s="36"/>
      <c r="B174" s="2"/>
      <c r="C174" s="2"/>
      <c r="D174" s="2"/>
      <c r="E174" s="2"/>
      <c r="F174" s="2"/>
      <c r="G174" s="2"/>
      <c r="H174" s="2"/>
      <c r="I174" s="2"/>
      <c r="J174" s="2"/>
      <c r="K174" s="66"/>
      <c r="L174" s="40"/>
      <c r="M174" s="40"/>
      <c r="O174" s="2"/>
      <c r="P174" s="2"/>
    </row>
    <row r="175" ht="12.75">
      <c r="K175" s="29"/>
    </row>
    <row r="176" ht="12.75">
      <c r="K176" s="29"/>
    </row>
    <row r="177" ht="12.75">
      <c r="K177" s="29"/>
    </row>
    <row r="178" ht="12.75">
      <c r="K178" s="29"/>
    </row>
    <row r="179" ht="12.75">
      <c r="K179" s="29"/>
    </row>
    <row r="180" ht="12.75">
      <c r="K180" s="29"/>
    </row>
    <row r="181" ht="12.75">
      <c r="K181" s="29"/>
    </row>
    <row r="182" ht="12.75">
      <c r="K182" s="29"/>
    </row>
    <row r="183" ht="12.75">
      <c r="K183" s="29"/>
    </row>
    <row r="184" ht="12.75">
      <c r="K184" s="29"/>
    </row>
    <row r="185" ht="12.75">
      <c r="K185" s="29"/>
    </row>
    <row r="186" ht="12.75">
      <c r="K186" s="29"/>
    </row>
    <row r="187" ht="12.75">
      <c r="K187" s="29"/>
    </row>
    <row r="188" ht="12.75">
      <c r="K188" s="29"/>
    </row>
    <row r="189" ht="12.75">
      <c r="K189" s="29"/>
    </row>
    <row r="190" ht="12.75">
      <c r="K190" s="29"/>
    </row>
    <row r="191" ht="12.75">
      <c r="K191" s="29"/>
    </row>
    <row r="192" ht="12.75">
      <c r="K192" s="29"/>
    </row>
    <row r="193" ht="12.75">
      <c r="K193" s="29"/>
    </row>
  </sheetData>
  <sheetProtection/>
  <mergeCells count="22">
    <mergeCell ref="O9:O11"/>
    <mergeCell ref="A1:B1"/>
    <mergeCell ref="A2:B2"/>
    <mergeCell ref="A3:B3"/>
    <mergeCell ref="A4:B4"/>
    <mergeCell ref="A5:B5"/>
    <mergeCell ref="A7:O7"/>
    <mergeCell ref="N10:N11"/>
    <mergeCell ref="A9:A11"/>
    <mergeCell ref="B9:B11"/>
    <mergeCell ref="C9:C11"/>
    <mergeCell ref="D9:E10"/>
    <mergeCell ref="F9:H9"/>
    <mergeCell ref="I9:I11"/>
    <mergeCell ref="J9:J11"/>
    <mergeCell ref="K9:N9"/>
    <mergeCell ref="E170:F170"/>
    <mergeCell ref="F10:F11"/>
    <mergeCell ref="G10:G11"/>
    <mergeCell ref="H10:H11"/>
    <mergeCell ref="K10:L10"/>
    <mergeCell ref="M10:M11"/>
  </mergeCells>
  <printOptions/>
  <pageMargins left="0" right="0" top="0.35433070866141736" bottom="0.15748031496062992" header="0.2362204724409449" footer="0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Nevinnomyssk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МУП "Горэлектросеть"</cp:lastModifiedBy>
  <cp:lastPrinted>2014-11-12T08:01:26Z</cp:lastPrinted>
  <dcterms:created xsi:type="dcterms:W3CDTF">2012-01-18T14:38:30Z</dcterms:created>
  <dcterms:modified xsi:type="dcterms:W3CDTF">2015-02-26T09:47:56Z</dcterms:modified>
  <cp:category/>
  <cp:version/>
  <cp:contentType/>
  <cp:contentStatus/>
</cp:coreProperties>
</file>